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0"/>
  </bookViews>
  <sheets>
    <sheet name="1. Original Budget" sheetId="1" state="visible" r:id="rId3"/>
    <sheet name="2. Updated Budget &amp; Quotes" sheetId="2" state="visible" r:id="rId4"/>
    <sheet name="3. Projected P&amp;L 2026-27" sheetId="3" state="visible" r:id="rId5"/>
    <sheet name="4. Investment Spend Summary" sheetId="4" state="visible" r:id="rId6"/>
    <sheet name="5. Timeline &amp; Readiness" sheetId="5" state="visible" r:id="rId7"/>
    <sheet name="6. QB Actual P&amp;L (To Date)" sheetId="6" state="visible" r:id="rId8"/>
    <sheet name="7. Labour Assumptions" sheetId="7" state="visible" r:id="rId9"/>
    <sheet name="8. Revenue Assumptions" sheetId="8" state="visible" r:id="rId10"/>
    <sheet name="9. Cash Flow Timeline" sheetId="9" state="visible" r:id="rId11"/>
    <sheet name="10. Operational Expenses" sheetId="10" state="visible" r:id="rId12"/>
    <sheet name="11. Patio Build" sheetId="11" state="visible" r:id="rId1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<sst xmlns="http://schemas.openxmlformats.org/spreadsheetml/2006/main" count="1313" uniqueCount="1158">
  <si>
    <t xml:space="preserve">SNOW WHITE LAUNDRY — ORIGINAL CAPITAL BUDGET</t>
  </si>
  <si>
    <t xml:space="preserve">Basis of Estimate: Pre-Investment Planning (Summer 2025)</t>
  </si>
  <si>
    <t xml:space="preserve">Category</t>
  </si>
  <si>
    <t xml:space="preserve">Budget</t>
  </si>
  <si>
    <t xml:space="preserve">% of Total</t>
  </si>
  <si>
    <t xml:space="preserve">Notes</t>
  </si>
  <si>
    <t xml:space="preserve">Leasehold Improvements</t>
  </si>
  <si>
    <t xml:space="preserve">Construction, design, furniture, security</t>
  </si>
  <si>
    <t xml:space="preserve">Kitchen Equipment</t>
  </si>
  <si>
    <t xml:space="preserve">Commercial kitchen: combi oven, range, coolers, hoods, etc.</t>
  </si>
  <si>
    <t xml:space="preserve">Smallwares</t>
  </si>
  <si>
    <t xml:space="preserve">Pots, pans, hotel pans, utensils</t>
  </si>
  <si>
    <t xml:space="preserve">Plateware</t>
  </si>
  <si>
    <t xml:space="preserve">Plates, chargers, serving platters</t>
  </si>
  <si>
    <t xml:space="preserve">Glassware</t>
  </si>
  <si>
    <t xml:space="preserve">Wine, cocktail, water glasses</t>
  </si>
  <si>
    <t xml:space="preserve">Cutlery</t>
  </si>
  <si>
    <t xml:space="preserve">Knives, forks, service cutlery</t>
  </si>
  <si>
    <t xml:space="preserve">Initial Inventory</t>
  </si>
  <si>
    <t xml:space="preserve">Napkins, cleaning, bathroom, first aid, straws</t>
  </si>
  <si>
    <t xml:space="preserve">Overhead</t>
  </si>
  <si>
    <t xml:space="preserve">POS system, terminals, printers, cash drawer</t>
  </si>
  <si>
    <t xml:space="preserve">Marketing</t>
  </si>
  <si>
    <t xml:space="preserve">Year branding/marketing contract (JAC)</t>
  </si>
  <si>
    <t xml:space="preserve">Working Capital</t>
  </si>
  <si>
    <t xml:space="preserve">Startup cash reserve</t>
  </si>
  <si>
    <t xml:space="preserve">Legal &amp; Accounting &amp; Permits</t>
  </si>
  <si>
    <t xml:space="preserve">Professional fees, liquor license, permits, inspections</t>
  </si>
  <si>
    <t xml:space="preserve">Staffing</t>
  </si>
  <si>
    <t xml:space="preserve">Pre-opening training</t>
  </si>
  <si>
    <t xml:space="preserve">Contingency / Misc</t>
  </si>
  <si>
    <t xml:space="preserve">Safety net reserve</t>
  </si>
  <si>
    <t xml:space="preserve">Working Capital Reserve</t>
  </si>
  <si>
    <t xml:space="preserve">Operational buffer for first months</t>
  </si>
  <si>
    <t xml:space="preserve">TOTAL INVESTMENT</t>
  </si>
  <si>
    <t xml:space="preserve">Basis of Estimate:</t>
  </si>
  <si>
    <t xml:space="preserve">Budget prepared during pre-investment planning phase (Summer 2025). Estimates based on</t>
  </si>
  <si>
    <t xml:space="preserve">vendor quotes, industry benchmarks, and comparable restaurant fit-out costs in St. John's, NL.</t>
  </si>
  <si>
    <t xml:space="preserve">Construction estimates were preliminary — no formal GC quotes had been obtained at time of investment.</t>
  </si>
  <si>
    <t xml:space="preserve">BASIS OF ESTIMATE</t>
  </si>
  <si>
    <t xml:space="preserve">The original $600,000 budget was prepared by the ownership group prior to engaging contractors or receiving formal bids. Estimates were based on comparable residential renovation costs and industry rules of thumb for restaurant fit-ups.</t>
  </si>
  <si>
    <t xml:space="preserve">The actual construction cost came in at ~$905K (pre-HST) — approximately 4x the original leasehold improvement estimate. Key factors driving the difference:</t>
  </si>
  <si>
    <t xml:space="preserve">  1. Commercial construction standards differ significantly from residential — code requirements for HVAC, fire suppression, electrical, and accessibility are materially higher for a licensed restaurant/bar in a heritage commercial building.</t>
  </si>
  <si>
    <t xml:space="preserve">  2. The building at 281 Water Street is a prime downtown location but presented structural and mechanical challenges that were not apparent until detailed engineering and trade walks were completed.</t>
  </si>
  <si>
    <t xml:space="preserve">  3. Mechanical scope alone (HVAC + plumbing) came in at $295K — this single trade exceeds the entire original leasehold improvement estimate. Heritage building constraints required custom solutions.</t>
  </si>
  <si>
    <t xml:space="preserve">  4. The location is imperative to the concept. 281 Water Street is a gem worth polishing — the foot traffic, visibility, and patio potential on the street are irreplaceable competitive advantages.</t>
  </si>
  <si>
    <t xml:space="preserve">Note: Following this investor update, ownership will engage Rob Collingwood (landlord) to explore potential cost-sharing on leasehold improvements given the permanent value added to the property.</t>
  </si>
  <si>
    <t xml:space="preserve">SNOW WHITE LAUNDRY — UPDATED BUDGET (CURRENT)</t>
  </si>
  <si>
    <t xml:space="preserve">Based on contractor quotes received (Moss Development as GC) — February 2026</t>
  </si>
  <si>
    <t xml:space="preserve">A. CONSTRUCTION — CONTRACTOR BID DETAIL (MOSS DEVELOPMENT GC)</t>
  </si>
  <si>
    <t xml:space="preserve">Scope</t>
  </si>
  <si>
    <t xml:space="preserve">Subcontractor</t>
  </si>
  <si>
    <t xml:space="preserve">Quote</t>
  </si>
  <si>
    <t xml:space="preserve">Demolition</t>
  </si>
  <si>
    <t xml:space="preserve">Moss</t>
  </si>
  <si>
    <t xml:space="preserve">Incl labour and materials</t>
  </si>
  <si>
    <t xml:space="preserve">Mechanical (HVAC/Plumbing)</t>
  </si>
  <si>
    <t xml:space="preserve">NF HVAC</t>
  </si>
  <si>
    <t xml:space="preserve">Electrical</t>
  </si>
  <si>
    <t xml:space="preserve">Fire Suppression</t>
  </si>
  <si>
    <t xml:space="preserve">Martin's Fire Safety Ltd.</t>
  </si>
  <si>
    <t xml:space="preserve">Fire Proofing (Ceiling)</t>
  </si>
  <si>
    <t xml:space="preserve">INS Solutions</t>
  </si>
  <si>
    <t xml:space="preserve">Doors and Frames</t>
  </si>
  <si>
    <t xml:space="preserve">Apex</t>
  </si>
  <si>
    <t xml:space="preserve">Supply only</t>
  </si>
  <si>
    <t xml:space="preserve">Flooring</t>
  </si>
  <si>
    <t xml:space="preserve">Urban Flooring</t>
  </si>
  <si>
    <t xml:space="preserve">Install only</t>
  </si>
  <si>
    <t xml:space="preserve">New Construction</t>
  </si>
  <si>
    <t xml:space="preserve">Walk-in Cooler (Optional)</t>
  </si>
  <si>
    <t xml:space="preserve">Whitten Agencies</t>
  </si>
  <si>
    <t xml:space="preserve">Optional upgrade</t>
  </si>
  <si>
    <t xml:space="preserve">Subtotal (Subs/Suppliers)</t>
  </si>
  <si>
    <t xml:space="preserve">Moss Overhead (5%)</t>
  </si>
  <si>
    <t xml:space="preserve">Moss Markup (7%)</t>
  </si>
  <si>
    <t xml:space="preserve">CLIENT TOTAL (Pre-HST)</t>
  </si>
  <si>
    <t xml:space="preserve">HST (15%)</t>
  </si>
  <si>
    <t xml:space="preserve">CLIENT TOTAL INCL. HST</t>
  </si>
  <si>
    <t xml:space="preserve">Change Order Allowance (10%)</t>
  </si>
  <si>
    <t xml:space="preserve">B. FULL UPDATED CAPITAL BUDGET</t>
  </si>
  <si>
    <t xml:space="preserve">Original Budget</t>
  </si>
  <si>
    <t xml:space="preserve">Updated Budget</t>
  </si>
  <si>
    <t xml:space="preserve">Variance</t>
  </si>
  <si>
    <t xml:space="preserve">Spent to Date</t>
  </si>
  <si>
    <t xml:space="preserve">Remaining</t>
  </si>
  <si>
    <t xml:space="preserve">Status</t>
  </si>
  <si>
    <t xml:space="preserve">Leasehold Improvements (Construction)</t>
  </si>
  <si>
    <t xml:space="preserve">Moss GC bid — full amount outstanding; no construction draws paid yet</t>
  </si>
  <si>
    <t xml:space="preserve">Architecture, Engineering &amp; Interior Design</t>
  </si>
  <si>
    <t xml:space="preserve">Moss architecture redesign + engineering; pre-construction — complete</t>
  </si>
  <si>
    <t xml:space="preserve">Millwork / Cabinetry (Bar + Banquette)</t>
  </si>
  <si>
    <t xml:space="preserve">Crown Cabinets — bar + banquette + HST</t>
  </si>
  <si>
    <t xml:space="preserve">Substantially complete</t>
  </si>
  <si>
    <t xml:space="preserve">Complete</t>
  </si>
  <si>
    <t xml:space="preserve">Not yet purchased</t>
  </si>
  <si>
    <t xml:space="preserve">Partial — bulk on order closer to open</t>
  </si>
  <si>
    <t xml:space="preserve">Overhead (POS, Tech)</t>
  </si>
  <si>
    <t xml:space="preserve">POS terminals purchased</t>
  </si>
  <si>
    <t xml:space="preserve">Marketing / Branding</t>
  </si>
  <si>
    <t xml:space="preserve">JAC year contract terminated</t>
  </si>
  <si>
    <t xml:space="preserve">Working Capital (Startup Cash)</t>
  </si>
  <si>
    <t xml:space="preserve">Deployed</t>
  </si>
  <si>
    <t xml:space="preserve">Legal &amp; Accounting</t>
  </si>
  <si>
    <t xml:space="preserve">Cox &amp; Palmer — higher than expected</t>
  </si>
  <si>
    <t xml:space="preserve">Licenses &amp; Permits</t>
  </si>
  <si>
    <t xml:space="preserve">Liquor license + permits</t>
  </si>
  <si>
    <t xml:space="preserve">Staffing (Pre-Open Training)</t>
  </si>
  <si>
    <t xml:space="preserve">Training allocation</t>
  </si>
  <si>
    <t xml:space="preserve">Reserved</t>
  </si>
  <si>
    <t xml:space="preserve">Unseen Startup Costs</t>
  </si>
  <si>
    <t xml:space="preserve">IT, insurance, uniforms, deep clean — see detail</t>
  </si>
  <si>
    <t xml:space="preserve">Held for operating runway</t>
  </si>
  <si>
    <t xml:space="preserve">Security Camera System (4-5 cameras + NVR + install)</t>
  </si>
  <si>
    <t xml:space="preserve">4-5 IP cameras + NVR + professional install; not yet purchased</t>
  </si>
  <si>
    <t xml:space="preserve">Patio Construction (Semi-Permanent, 40-Seat + Speed Bar)</t>
  </si>
  <si>
    <t xml:space="preserve">See Tab 11 — semi-permanent patio for pedestrian mall; mid-estimate incl. contingency</t>
  </si>
  <si>
    <t xml:space="preserve">Patio Contingency (10%)</t>
  </si>
  <si>
    <t xml:space="preserve">Contingency included in Tab 11 total above</t>
  </si>
  <si>
    <t xml:space="preserve">TOTAL</t>
  </si>
  <si>
    <t xml:space="preserve">C. CASH REQUIREMENT SUMMARY</t>
  </si>
  <si>
    <t xml:space="preserve">Updated total project cost (excl. construction HST)</t>
  </si>
  <si>
    <t xml:space="preserve">Add: Construction HST (15%)</t>
  </si>
  <si>
    <t xml:space="preserve">Add: Change order allowance (10% of construction)</t>
  </si>
  <si>
    <t xml:space="preserve">Total potential cost</t>
  </si>
  <si>
    <t xml:space="preserve">Less: Cash spent to date</t>
  </si>
  <si>
    <t xml:space="preserve">REMAINING CASH REQUIREMENT</t>
  </si>
  <si>
    <t xml:space="preserve">Cash available in bank (per QuickBooks Feb 26)</t>
  </si>
  <si>
    <t xml:space="preserve">Source: QuickBooks Balance Sheet, Feb 26 2026</t>
  </si>
  <si>
    <t xml:space="preserve">Note: Patio has ~$13K/yr recurring costs (9-month storage, install/teardown, re-stain, inspection, permits) — see Tab 11</t>
  </si>
  <si>
    <t xml:space="preserve">Surplus / (Shortfall) vs. Requirement</t>
  </si>
  <si>
    <t xml:space="preserve">SNOW WHITE LAUNDRY — PROJECTED REVENUE &amp; EXPENSE</t>
  </si>
  <si>
    <t xml:space="preserve">2026 (Year 1 — Ramp-Up)</t>
  </si>
  <si>
    <t xml:space="preserve">2027 (Year 2 — Full Year)</t>
  </si>
  <si>
    <t xml:space="preserve">Jan</t>
  </si>
  <si>
    <t xml:space="preserve">Feb</t>
  </si>
  <si>
    <t xml:space="preserve">Mar</t>
  </si>
  <si>
    <t xml:space="preserve">Apr</t>
  </si>
  <si>
    <t xml:space="preserve">May</t>
  </si>
  <si>
    <t xml:space="preserve">Jun</t>
  </si>
  <si>
    <t xml:space="preserve">Jul</t>
  </si>
  <si>
    <t xml:space="preserve">Aug</t>
  </si>
  <si>
    <t xml:space="preserve">Sep</t>
  </si>
  <si>
    <t xml:space="preserve">Oct</t>
  </si>
  <si>
    <t xml:space="preserve">Nov</t>
  </si>
  <si>
    <t xml:space="preserve">Dec</t>
  </si>
  <si>
    <t xml:space="preserve">2026 Total</t>
  </si>
  <si>
    <t xml:space="preserve">2027 Total</t>
  </si>
  <si>
    <t xml:space="preserve">ASSUMPTIONS</t>
  </si>
  <si>
    <t xml:space="preserve">Covers per day</t>
  </si>
  <si>
    <t xml:space="preserve">Days open per month</t>
  </si>
  <si>
    <t xml:space="preserve">Average check ($)</t>
  </si>
  <si>
    <t xml:space="preserve">REVENUE</t>
  </si>
  <si>
    <t xml:space="preserve">Total monthly covers</t>
  </si>
  <si>
    <t xml:space="preserve">Table Revenue</t>
  </si>
  <si>
    <t xml:space="preserve">Event Revenue (per month)</t>
  </si>
  <si>
    <t xml:space="preserve">TOTAL REVENUE</t>
  </si>
  <si>
    <t xml:space="preserve">COST OF GOODS SOLD</t>
  </si>
  <si>
    <t xml:space="preserve">Food cost (33% of food rev)</t>
  </si>
  <si>
    <t xml:space="preserve">Beverage cost (22% of bev rev)</t>
  </si>
  <si>
    <t xml:space="preserve">Total COGS</t>
  </si>
  <si>
    <t xml:space="preserve">GROSS PROFIT</t>
  </si>
  <si>
    <t xml:space="preserve">LABOR</t>
  </si>
  <si>
    <t xml:space="preserve">Salaried (GM, Chef, Bar Mgr, Sous)</t>
  </si>
  <si>
    <t xml:space="preserve">Hourly staff</t>
  </si>
  <si>
    <t xml:space="preserve">Total Labor</t>
  </si>
  <si>
    <t xml:space="preserve">Cleaning &amp; Sanitation</t>
  </si>
  <si>
    <t xml:space="preserve">Paper &amp; Disposable Goods</t>
  </si>
  <si>
    <t xml:space="preserve">Washroom Supplies</t>
  </si>
  <si>
    <t xml:space="preserve">Tableware &amp; Smallwares Replacement</t>
  </si>
  <si>
    <t xml:space="preserve">Kitchen Smallwares Replacement</t>
  </si>
  <si>
    <t xml:space="preserve">Kitchen &amp; Bar Textiles</t>
  </si>
  <si>
    <t xml:space="preserve">Linen Service (Deluxe Dry Cleaners)</t>
  </si>
  <si>
    <t xml:space="preserve">Equipment Maintenance &amp; Repair</t>
  </si>
  <si>
    <t xml:space="preserve">Facility Maintenance &amp; Repairs</t>
  </si>
  <si>
    <t xml:space="preserve">Fire &amp; Safety Compliance</t>
  </si>
  <si>
    <t xml:space="preserve">Utilities (Propane, Electric, Water, Waste)</t>
  </si>
  <si>
    <t xml:space="preserve">Technology &amp; POS</t>
  </si>
  <si>
    <t xml:space="preserve">Licensing, Permits &amp; Compliance</t>
  </si>
  <si>
    <t xml:space="preserve">Insurance</t>
  </si>
  <si>
    <t xml:space="preserve">Marketing &amp; Printing</t>
  </si>
  <si>
    <t xml:space="preserve">Uniforms &amp; Staff</t>
  </si>
  <si>
    <t xml:space="preserve">Office &amp; Administration</t>
  </si>
  <si>
    <t xml:space="preserve">Décor &amp; Ambiance</t>
  </si>
  <si>
    <t xml:space="preserve">Exterior &amp; Seasonal</t>
  </si>
  <si>
    <t xml:space="preserve">Beverage-Specific Costs</t>
  </si>
  <si>
    <t xml:space="preserve">Miscellaneous / Often Forgotten</t>
  </si>
  <si>
    <t xml:space="preserve">Credit Card Processing (2.09%)</t>
  </si>
  <si>
    <t xml:space="preserve">Bank Charges</t>
  </si>
  <si>
    <t xml:space="preserve">Rent</t>
  </si>
  <si>
    <t xml:space="preserve">Depreciation</t>
  </si>
  <si>
    <t xml:space="preserve">Total Operating Expenses</t>
  </si>
  <si>
    <t xml:space="preserve">PRE-TAX PROFIT</t>
  </si>
  <si>
    <t xml:space="preserve">Pre-tax margin</t>
  </si>
  <si>
    <t xml:space="preserve">Note: Jan–May OpEx is revenue-scaled from 2027 monthly rates. Pre-open months show minimal OpEx because there is no revenue to drive variable costs.</t>
  </si>
  <si>
    <t xml:space="preserve">SNOW WHITE LAUNDRY — $600K INVESTMENT: SPEND TO DATE</t>
  </si>
  <si>
    <t xml:space="preserve">As of February 26, 2026</t>
  </si>
  <si>
    <t xml:space="preserve">Vendor / Category</t>
  </si>
  <si>
    <t xml:space="preserve">Cash Paid</t>
  </si>
  <si>
    <t xml:space="preserve">Committed (Not Paid)</t>
  </si>
  <si>
    <t xml:space="preserve">Total</t>
  </si>
  <si>
    <t xml:space="preserve">Moss Development (GC)</t>
  </si>
  <si>
    <t xml:space="preserve">Architecture redesign</t>
  </si>
  <si>
    <t xml:space="preserve">Georgetown Holdings (Landlord/Supplies)</t>
  </si>
  <si>
    <t xml:space="preserve">Rent deposits, flooring, bar stools, backsplash tile</t>
  </si>
  <si>
    <t xml:space="preserve">Cox &amp; Palmer (Legal)</t>
  </si>
  <si>
    <t xml:space="preserve">Legal fees</t>
  </si>
  <si>
    <t xml:space="preserve">JAC (Marketing/Branding)</t>
  </si>
  <si>
    <t xml:space="preserve">Year contract (they fired us)</t>
  </si>
  <si>
    <t xml:space="preserve">Amazon (Supplies &amp; Equipment)</t>
  </si>
  <si>
    <t xml:space="preserve">Various equipment and supplies</t>
  </si>
  <si>
    <t xml:space="preserve">NLC (Liquor License)</t>
  </si>
  <si>
    <t xml:space="preserve">License registration</t>
  </si>
  <si>
    <t xml:space="preserve">Google (Subscriptions)</t>
  </si>
  <si>
    <t xml:space="preserve">Workspace, domains</t>
  </si>
  <si>
    <t xml:space="preserve">QuickBooks Payments</t>
  </si>
  <si>
    <t xml:space="preserve">Accounting software</t>
  </si>
  <si>
    <t xml:space="preserve">Cooks Edge (Yakitori Grill)</t>
  </si>
  <si>
    <t xml:space="preserve">Kitchen equipment</t>
  </si>
  <si>
    <t xml:space="preserve">Habitat Restore</t>
  </si>
  <si>
    <t xml:space="preserve">Materials</t>
  </si>
  <si>
    <t xml:space="preserve">Merchant Tavern</t>
  </si>
  <si>
    <t xml:space="preserve">Pre-opening costs</t>
  </si>
  <si>
    <t xml:space="preserve">Staples / Newfoundland Imaging</t>
  </si>
  <si>
    <t xml:space="preserve">Branding materials, photo content</t>
  </si>
  <si>
    <t xml:space="preserve">Winners</t>
  </si>
  <si>
    <t xml:space="preserve">Pre-opening supplies</t>
  </si>
  <si>
    <t xml:space="preserve">AGD (Cash Withdrawal)</t>
  </si>
  <si>
    <t xml:space="preserve">Best Buy</t>
  </si>
  <si>
    <t xml:space="preserve">Equipment - Sonos, printer - returning printer</t>
  </si>
  <si>
    <t xml:space="preserve">Cash &amp; Carry / Grocery</t>
  </si>
  <si>
    <t xml:space="preserve">Pre-opening food/supplies</t>
  </si>
  <si>
    <t xml:space="preserve">Dollarama / Other Retail</t>
  </si>
  <si>
    <t xml:space="preserve">Supplies</t>
  </si>
  <si>
    <t xml:space="preserve">Hiscock Rentals</t>
  </si>
  <si>
    <t xml:space="preserve">Rental equipment</t>
  </si>
  <si>
    <t xml:space="preserve">Payroll (Tom &amp; Ken)</t>
  </si>
  <si>
    <t xml:space="preserve">6 pay periods to date</t>
  </si>
  <si>
    <t xml:space="preserve">Payroll Taxes (CRA)</t>
  </si>
  <si>
    <t xml:space="preserve">Federal tax remittance</t>
  </si>
  <si>
    <t xml:space="preserve">Tom Lane (Reimbursements)</t>
  </si>
  <si>
    <t xml:space="preserve">Owner expense reimbursement</t>
  </si>
  <si>
    <t xml:space="preserve">Ken Pittman (Reimbursements)</t>
  </si>
  <si>
    <t xml:space="preserve">Chef expense reimbursements + Chinese NY event</t>
  </si>
  <si>
    <t xml:space="preserve">Bank Charges (RBC)</t>
  </si>
  <si>
    <t xml:space="preserve">Banking fees, drafts, e-transfers</t>
  </si>
  <si>
    <t xml:space="preserve">Andersons</t>
  </si>
  <si>
    <t xml:space="preserve">Test Dish</t>
  </si>
  <si>
    <t xml:space="preserve">Hongyun Hong / Other</t>
  </si>
  <si>
    <t xml:space="preserve">Chinese New Year </t>
  </si>
  <si>
    <t xml:space="preserve">TOTAL SPENT / COMMITTED</t>
  </si>
  <si>
    <t xml:space="preserve">CASH RECONCILIATION</t>
  </si>
  <si>
    <t xml:space="preserve">Original investment</t>
  </si>
  <si>
    <t xml:space="preserve">Less: Total cash out the door</t>
  </si>
  <si>
    <t xml:space="preserve">Plus: Revenue received (deposits to bank)</t>
  </si>
  <si>
    <t xml:space="preserve">Equals: Expected bank balance</t>
  </si>
  <si>
    <t xml:space="preserve">Actual bank balance (QuickBooks, Feb 26)</t>
  </si>
  <si>
    <t xml:space="preserve">REVENUE DETAIL</t>
  </si>
  <si>
    <t xml:space="preserve">QB recorded income (per P&amp;L)</t>
  </si>
  <si>
    <t xml:space="preserve">Contracts signed but not yet paid</t>
  </si>
  <si>
    <t xml:space="preserve">Note: Square deposits and QB income partially overlap. Bank balance is the auditable source of truth.</t>
  </si>
  <si>
    <t xml:space="preserve">SNOW WHITE LAUNDRY — CONSTRUCTION TIMELINE &amp; READINESS</t>
  </si>
  <si>
    <t xml:space="preserve">Based on Moss Development Construction Schedule — February 2026</t>
  </si>
  <si>
    <t xml:space="preserve">PHASE 1: PRE-CONSTRUCTION (Feb–Mar 2026)</t>
  </si>
  <si>
    <t xml:space="preserve">Milestone</t>
  </si>
  <si>
    <t xml:space="preserve">Scheduled Date</t>
  </si>
  <si>
    <t xml:space="preserve">Contractor / Responsible</t>
  </si>
  <si>
    <t xml:space="preserve">Tender Close</t>
  </si>
  <si>
    <t xml:space="preserve">Feb 26, 2026</t>
  </si>
  <si>
    <t xml:space="preserve">Moss Development</t>
  </si>
  <si>
    <t xml:space="preserve">Bids collected</t>
  </si>
  <si>
    <t xml:space="preserve">Building Permit Expected</t>
  </si>
  <si>
    <t xml:space="preserve">Mar 2, 2026</t>
  </si>
  <si>
    <t xml:space="preserve">City of St. John’s</t>
  </si>
  <si>
    <t xml:space="preserve">Critical gate — must clear before demo</t>
  </si>
  <si>
    <t xml:space="preserve">Contract Award</t>
  </si>
  <si>
    <t xml:space="preserve">Mar 6, 2026</t>
  </si>
  <si>
    <t xml:space="preserve">GC contract signed</t>
  </si>
  <si>
    <t xml:space="preserve">Shop Drawings</t>
  </si>
  <si>
    <t xml:space="preserve">Mar 9, 2026</t>
  </si>
  <si>
    <t xml:space="preserve">Moss / Trades</t>
  </si>
  <si>
    <t xml:space="preserve">Detailed trade drawings submitted</t>
  </si>
  <si>
    <t xml:space="preserve">Material Purchase</t>
  </si>
  <si>
    <t xml:space="preserve">Mar 23, 2026</t>
  </si>
  <si>
    <t xml:space="preserve">Various</t>
  </si>
  <si>
    <t xml:space="preserve">Long-lead items ordered</t>
  </si>
  <si>
    <t xml:space="preserve">Site Mobilization</t>
  </si>
  <si>
    <t xml:space="preserve">Mar 30, 2026</t>
  </si>
  <si>
    <t xml:space="preserve">Equipment and trailers on site</t>
  </si>
  <si>
    <t xml:space="preserve">PHASE 2: CONSTRUCTION (Apr–Jun 2026)</t>
  </si>
  <si>
    <t xml:space="preserve">Apr 1, 2026</t>
  </si>
  <si>
    <t xml:space="preserve">Strip-out of existing space</t>
  </si>
  <si>
    <t xml:space="preserve">Framing</t>
  </si>
  <si>
    <t xml:space="preserve">Apr 15, 2026</t>
  </si>
  <si>
    <t xml:space="preserve">Walls, partitions, structure</t>
  </si>
  <si>
    <t xml:space="preserve">Rough-in (Mech / Elec / Plumb)</t>
  </si>
  <si>
    <t xml:space="preserve">Apr 22, 2026</t>
  </si>
  <si>
    <t xml:space="preserve">NF HVAC / Trades</t>
  </si>
  <si>
    <t xml:space="preserve">HVAC, plumbing, electrical — critical path</t>
  </si>
  <si>
    <t xml:space="preserve">Fire Proofing</t>
  </si>
  <si>
    <t xml:space="preserve">Apr 28, 2026</t>
  </si>
  <si>
    <t xml:space="preserve">$27,000 — ceiling fire rating</t>
  </si>
  <si>
    <t xml:space="preserve">Sprinkler Install</t>
  </si>
  <si>
    <t xml:space="preserve">May 4, 2026</t>
  </si>
  <si>
    <t xml:space="preserve">Martin’s Fire Safety</t>
  </si>
  <si>
    <t xml:space="preserve">$7,050 + HST</t>
  </si>
  <si>
    <t xml:space="preserve">Inspections (Rough-in)</t>
  </si>
  <si>
    <t xml:space="preserve">May 11, 2026</t>
  </si>
  <si>
    <t xml:space="preserve">City / Fire</t>
  </si>
  <si>
    <t xml:space="preserve">Must pass before closing walls</t>
  </si>
  <si>
    <t xml:space="preserve">Drywall</t>
  </si>
  <si>
    <t xml:space="preserve">May 12, 2026</t>
  </si>
  <si>
    <t xml:space="preserve">Moss / Sub</t>
  </si>
  <si>
    <t xml:space="preserve">After inspection approval</t>
  </si>
  <si>
    <t xml:space="preserve">Plaster / Finish</t>
  </si>
  <si>
    <t xml:space="preserve">May 18, 2026</t>
  </si>
  <si>
    <t xml:space="preserve">Skim coat and finish work</t>
  </si>
  <si>
    <t xml:space="preserve">Paint</t>
  </si>
  <si>
    <t xml:space="preserve">May 25, 2026</t>
  </si>
  <si>
    <t xml:space="preserve">Ceilings</t>
  </si>
  <si>
    <t xml:space="preserve">May 28, 2026</t>
  </si>
  <si>
    <t xml:space="preserve">Drop ceiling and finishing</t>
  </si>
  <si>
    <t xml:space="preserve">Flooring Install</t>
  </si>
  <si>
    <t xml:space="preserve">Jun 3, 2026</t>
  </si>
  <si>
    <t xml:space="preserve">$3,690 + HST</t>
  </si>
  <si>
    <t xml:space="preserve">Millwork Install</t>
  </si>
  <si>
    <t xml:space="preserve">Jun 9, 2026</t>
  </si>
  <si>
    <t xml:space="preserve">Moss / Custom</t>
  </si>
  <si>
    <t xml:space="preserve">Bar, built-ins, trim</t>
  </si>
  <si>
    <t xml:space="preserve">Fixture Install</t>
  </si>
  <si>
    <t xml:space="preserve">Jun 10, 2026</t>
  </si>
  <si>
    <t xml:space="preserve">Plumbing &amp; light fixtures</t>
  </si>
  <si>
    <t xml:space="preserve">Kitchen Equipment Install</t>
  </si>
  <si>
    <t xml:space="preserve">Jun 16, 2026</t>
  </si>
  <si>
    <t xml:space="preserve">Self / Suppliers</t>
  </si>
  <si>
    <t xml:space="preserve">Most equipment already on hand</t>
  </si>
  <si>
    <t xml:space="preserve">Final Cleaning</t>
  </si>
  <si>
    <t xml:space="preserve">Jun 18, 2026</t>
  </si>
  <si>
    <t xml:space="preserve">TBD</t>
  </si>
  <si>
    <t xml:space="preserve">Construction clean</t>
  </si>
  <si>
    <t xml:space="preserve">PHASE 3: COMMISSIONING &amp; HANDOVER (Jun 2026)</t>
  </si>
  <si>
    <t xml:space="preserve">Systems Balancing</t>
  </si>
  <si>
    <t xml:space="preserve">Jun 22, 2026</t>
  </si>
  <si>
    <t xml:space="preserve">HVAC / ventilation testing</t>
  </si>
  <si>
    <t xml:space="preserve">Deficiency Review</t>
  </si>
  <si>
    <t xml:space="preserve">Jun 24, 2026</t>
  </si>
  <si>
    <t xml:space="preserve">Moss / Owner</t>
  </si>
  <si>
    <t xml:space="preserve">Walkthrough and punch list</t>
  </si>
  <si>
    <t xml:space="preserve">Final Inspection</t>
  </si>
  <si>
    <t xml:space="preserve">Jun 29, 2026</t>
  </si>
  <si>
    <t xml:space="preserve">City / Fire / Health</t>
  </si>
  <si>
    <t xml:space="preserve">All regulatory sign-offs</t>
  </si>
  <si>
    <t xml:space="preserve">Project Closeout</t>
  </si>
  <si>
    <t xml:space="preserve">Jun 30, 2026</t>
  </si>
  <si>
    <t xml:space="preserve">Handover to owner</t>
  </si>
  <si>
    <t xml:space="preserve">OPENING TIMELINE ASSESSMENT</t>
  </si>
  <si>
    <t xml:space="preserve">Scenario</t>
  </si>
  <si>
    <t xml:space="preserve">Target Open</t>
  </si>
  <si>
    <t xml:space="preserve">Confidence</t>
  </si>
  <si>
    <t xml:space="preserve">Key Assumption</t>
  </si>
  <si>
    <t xml:space="preserve">Per Moss Schedule</t>
  </si>
  <si>
    <t xml:space="preserve">Early July 2026</t>
  </si>
  <si>
    <t xml:space="preserve">Conservative</t>
  </si>
  <si>
    <t xml:space="preserve">Permit approved Mar 2, no delays, no major change orders</t>
  </si>
  <si>
    <t xml:space="preserve">Realistic (+2 wk buffer)</t>
  </si>
  <si>
    <t xml:space="preserve">Mid-July 2026</t>
  </si>
  <si>
    <t xml:space="preserve">Moderate</t>
  </si>
  <si>
    <t xml:space="preserve">Minor delays in inspections or material delivery</t>
  </si>
  <si>
    <t xml:space="preserve">If permit delayed / change orders</t>
  </si>
  <si>
    <t xml:space="preserve">Aug–Sep 2026</t>
  </si>
  <si>
    <t xml:space="preserve">High</t>
  </si>
  <si>
    <t xml:space="preserve">Permit pushback, scope changes, trade scheduling conflicts</t>
  </si>
  <si>
    <t xml:space="preserve">Taking risks and softening corners</t>
  </si>
  <si>
    <t xml:space="preserve">Early June 2026</t>
  </si>
  <si>
    <t xml:space="preserve">Optimism</t>
  </si>
  <si>
    <t xml:space="preserve">If we take risks ordering mechanical as soon as possible, we can reduce the probability of waiting on items. Moss acknowledged that we can make up some build time in some areas.</t>
  </si>
  <si>
    <t xml:space="preserve">KEY OBSERVATIONS</t>
  </si>
  <si>
    <t xml:space="preserve">Moss Development has provided a detailed schedule — demo to closeout in 3 months (Apr 1 → Jun 30).</t>
  </si>
  <si>
    <t xml:space="preserve">Building permit (expected Mar 2) is the critical gate. Everything downstream depends on it.</t>
  </si>
  <si>
    <t xml:space="preserve">HVAC rough-in (Apr 22) to systems balancing (Jun 22) = tight 2-month window for mechanical work.</t>
  </si>
  <si>
    <t xml:space="preserve">Soft opening target: early-to-mid July 2026 (patio season). 1–2 weeks staff training after handover.</t>
  </si>
  <si>
    <t xml:space="preserve">10% change order allowance (~$90K) budgeted to absorb scope changes.</t>
  </si>
  <si>
    <t xml:space="preserve">SNOW WHITE LAUNDRY — QUICKBOOKS P&amp;L (ACTUAL)</t>
  </si>
  <si>
    <t xml:space="preserve">Accrual Basis — All Dates through February 26, 2026</t>
  </si>
  <si>
    <t xml:space="preserve">INCOME</t>
  </si>
  <si>
    <t xml:space="preserve">Amount</t>
  </si>
  <si>
    <t xml:space="preserve">   Sales of Product Income</t>
  </si>
  <si>
    <t xml:space="preserve">   Discount Income</t>
  </si>
  <si>
    <t xml:space="preserve">TOTAL INCOME</t>
  </si>
  <si>
    <t xml:space="preserve">EXPENSES</t>
  </si>
  <si>
    <t xml:space="preserve">   6510 Pre-Opening Expenses</t>
  </si>
  <si>
    <t xml:space="preserve">   Wages</t>
  </si>
  <si>
    <t xml:space="preserve">   6210 Professional Fees (Legal, Accounting)</t>
  </si>
  <si>
    <t xml:space="preserve">   6320 Branding &amp; Design</t>
  </si>
  <si>
    <t xml:space="preserve">   Payroll Taxes</t>
  </si>
  <si>
    <t xml:space="preserve">   Interest Expense</t>
  </si>
  <si>
    <t xml:space="preserve">   Square Fees</t>
  </si>
  <si>
    <t xml:space="preserve">   6240 Dues and Subscriptions</t>
  </si>
  <si>
    <t xml:space="preserve">   6450 License and Permits</t>
  </si>
  <si>
    <t xml:space="preserve">   6250 Bank Charges</t>
  </si>
  <si>
    <t xml:space="preserve">   6330 Photography / Content</t>
  </si>
  <si>
    <t xml:space="preserve">TOTAL EXPENSES</t>
  </si>
  <si>
    <t xml:space="preserve">NET PROFIT / (LOSS)</t>
  </si>
  <si>
    <t xml:space="preserve">KEY BALANCE SHEET ITEMS</t>
  </si>
  <si>
    <t xml:space="preserve">   1101 Operating Account (Cash)</t>
  </si>
  <si>
    <t xml:space="preserve">   SWL Cheq (CRA Payroll Remittance)</t>
  </si>
  <si>
    <t xml:space="preserve">   GST/HST Receivable (Input Credits)</t>
  </si>
  <si>
    <t xml:space="preserve">   Accounts Payable</t>
  </si>
  <si>
    <t xml:space="preserve">   Due to Owner</t>
  </si>
  <si>
    <t xml:space="preserve">   Shareholder Loan (Original Investment)</t>
  </si>
  <si>
    <t xml:space="preserve">   Kitchen Equipment (Fixed Assets)</t>
  </si>
  <si>
    <t xml:space="preserve">Source: QuickBooks Online export, February 26, 2026, Accrual Basis</t>
  </si>
  <si>
    <t xml:space="preserve">SNOW WHITE LAUNDRY — LABOUR COST ASSUMPTIONS</t>
  </si>
  <si>
    <t xml:space="preserve">Basis of estimate for projected labour costs in Tab 3</t>
  </si>
  <si>
    <t xml:space="preserve">A. OPERATING MODEL</t>
  </si>
  <si>
    <t xml:space="preserve">Parameter</t>
  </si>
  <si>
    <t xml:space="preserve">Detail</t>
  </si>
  <si>
    <t xml:space="preserve">Dining Room Seats</t>
  </si>
  <si>
    <t xml:space="preserve">36</t>
  </si>
  <si>
    <t xml:space="preserve">Patio Seats (est.)</t>
  </si>
  <si>
    <t xml:space="preserve">Regular Days Open</t>
  </si>
  <si>
    <t xml:space="preserve">Tue – Sat</t>
  </si>
  <si>
    <t xml:space="preserve">5 days/week year-round</t>
  </si>
  <si>
    <t xml:space="preserve">Summer Sundays</t>
  </si>
  <si>
    <t xml:space="preserve">Patio Only</t>
  </si>
  <si>
    <t xml:space="preserve">Jun–Sep; dining room closed</t>
  </si>
  <si>
    <t xml:space="preserve">Dining Room Service</t>
  </si>
  <si>
    <t xml:space="preserve">5:00 PM – 1:00 AM</t>
  </si>
  <si>
    <t xml:space="preserve">8 hrs</t>
  </si>
  <si>
    <t xml:space="preserve">Patio Service</t>
  </si>
  <si>
    <t xml:space="preserve">12:00 PM – 11:00 PM</t>
  </si>
  <si>
    <t xml:space="preserve">11 hrs (seasonal)</t>
  </si>
  <si>
    <t xml:space="preserve">Kitchen Prep (Off)</t>
  </si>
  <si>
    <t xml:space="preserve">2:00 PM – 5:00 PM</t>
  </si>
  <si>
    <t xml:space="preserve">3 hrs before dinner</t>
  </si>
  <si>
    <t xml:space="preserve">Kitchen Prep (Patio)</t>
  </si>
  <si>
    <t xml:space="preserve">10:00 AM – 12:00 PM</t>
  </si>
  <si>
    <t xml:space="preserve">2 hrs before patio opens</t>
  </si>
  <si>
    <t xml:space="preserve">Bar (Off-Season)</t>
  </si>
  <si>
    <t xml:space="preserve">Bar (Patio Season)</t>
  </si>
  <si>
    <t xml:space="preserve">12:00 PM – 1:00 AM</t>
  </si>
  <si>
    <t xml:space="preserve">13 hrs</t>
  </si>
  <si>
    <t xml:space="preserve">B. HOURLY WAGE RATES</t>
  </si>
  <si>
    <t xml:space="preserve">Role</t>
  </si>
  <si>
    <t xml:space="preserve">Department</t>
  </si>
  <si>
    <t xml:space="preserve">2026 Rate</t>
  </si>
  <si>
    <t xml:space="preserve">2027 Rate</t>
  </si>
  <si>
    <t xml:space="preserve">Typical Schedule</t>
  </si>
  <si>
    <t xml:space="preserve">Line Cook</t>
  </si>
  <si>
    <t xml:space="preserve">Kitchen</t>
  </si>
  <si>
    <t xml:space="preserve">Full shift (11–13 hrs)</t>
  </si>
  <si>
    <t xml:space="preserve">Skilled position</t>
  </si>
  <si>
    <t xml:space="preserve">Prep Cook</t>
  </si>
  <si>
    <t xml:space="preserve">Pre-service (2–3 hrs)</t>
  </si>
  <si>
    <t xml:space="preserve">Part-time</t>
  </si>
  <si>
    <t xml:space="preserve">Dishwasher</t>
  </si>
  <si>
    <t xml:space="preserve">Service hours (8–11 hrs)</t>
  </si>
  <si>
    <t xml:space="preserve">Bartender</t>
  </si>
  <si>
    <t xml:space="preserve">Bar</t>
  </si>
  <si>
    <t xml:space="preserve">8–13 hrs depending on season</t>
  </si>
  <si>
    <t xml:space="preserve">Tips supplement</t>
  </si>
  <si>
    <t xml:space="preserve">Barback</t>
  </si>
  <si>
    <t xml:space="preserve">Fri/Sat only (6 hrs)</t>
  </si>
  <si>
    <t xml:space="preserve">Host</t>
  </si>
  <si>
    <t xml:space="preserve">Dining Room</t>
  </si>
  <si>
    <t xml:space="preserve">8 hrs nightly</t>
  </si>
  <si>
    <t xml:space="preserve">Server</t>
  </si>
  <si>
    <t xml:space="preserve">3 on floor; tips supplement</t>
  </si>
  <si>
    <t xml:space="preserve">Runner / Busser</t>
  </si>
  <si>
    <t xml:space="preserve">Thu–Sat (7 hrs)</t>
  </si>
  <si>
    <t xml:space="preserve">Patio Server</t>
  </si>
  <si>
    <t xml:space="preserve">Patio</t>
  </si>
  <si>
    <t xml:space="preserve">11 hrs (full patio shift)</t>
  </si>
  <si>
    <t xml:space="preserve">Seasonal Jun–Sep</t>
  </si>
  <si>
    <t xml:space="preserve">Patio Busser</t>
  </si>
  <si>
    <t xml:space="preserve">Thu–Sun (8 hrs)</t>
  </si>
  <si>
    <t xml:space="preserve">3% annual raise assumed for all positions in 2027. Min wage updated to $16.35 effective Apr 1, 2026.</t>
  </si>
  <si>
    <t xml:space="preserve">C. SALARIED / MANAGEMENT</t>
  </si>
  <si>
    <t xml:space="preserve">2026 Annual</t>
  </si>
  <si>
    <t xml:space="preserve">2027 Annual</t>
  </si>
  <si>
    <t xml:space="preserve">Monthly (2026)</t>
  </si>
  <si>
    <t xml:space="preserve">General Manager</t>
  </si>
  <si>
    <t xml:space="preserve">Management</t>
  </si>
  <si>
    <t xml:space="preserve">Incl. Workplace NL (WHSCC factored into salary)</t>
  </si>
  <si>
    <t xml:space="preserve">Head Chef</t>
  </si>
  <si>
    <t xml:space="preserve">Bar Manager</t>
  </si>
  <si>
    <t xml:space="preserve">Incl. Workplace NL @ 2.5% (base $50,000 + $1,250 WHSCC)</t>
  </si>
  <si>
    <t xml:space="preserve">Sous Chef</t>
  </si>
  <si>
    <t xml:space="preserve">TOTAL SALARIED</t>
  </si>
  <si>
    <t xml:space="preserve">3% raise in 2027; all positions incl. Workplace NL</t>
  </si>
  <si>
    <t xml:space="preserve">D. WEEKLY LABOUR COST BY DEPARTMENT</t>
  </si>
  <si>
    <t xml:space="preserve">Off-Season Hrs/Wk</t>
  </si>
  <si>
    <t xml:space="preserve">Off-Season $/Wk</t>
  </si>
  <si>
    <t xml:space="preserve">Patio Season Hrs/Wk</t>
  </si>
  <si>
    <t xml:space="preserve">Patio Season $/Wk</t>
  </si>
  <si>
    <t xml:space="preserve">Key Driver</t>
  </si>
  <si>
    <t xml:space="preserve">2 line cooks all shifts + prep + dish</t>
  </si>
  <si>
    <t xml:space="preserve">1 bartender + Fri/Sat barback</t>
  </si>
  <si>
    <t xml:space="preserve">Host + 2–3 servers + runner</t>
  </si>
  <si>
    <t xml:space="preserve">Patio (seasonal)</t>
  </si>
  <si>
    <t xml:space="preserve">—</t>
  </si>
  <si>
    <t xml:space="preserve">2 patio servers + busser (Jun–Sep only)</t>
  </si>
  <si>
    <t xml:space="preserve">TOTAL WEEKLY</t>
  </si>
  <si>
    <t xml:space="preserve">Monthly (×4.33 weeks)</t>
  </si>
  <si>
    <t xml:space="preserve">Off-season ~$31K/mo   |   Patio season ~$50K/mo</t>
  </si>
  <si>
    <t xml:space="preserve">E. ANNUAL LABOUR PROJECTION BY DEPARTMENT</t>
  </si>
  <si>
    <t xml:space="preserve">2026</t>
  </si>
  <si>
    <t xml:space="preserve">2027</t>
  </si>
  <si>
    <t xml:space="preserve">Kitchen (hourly)</t>
  </si>
  <si>
    <t xml:space="preserve">Longer days in patio season (+2 hrs)</t>
  </si>
  <si>
    <t xml:space="preserve">Bar (hourly)</t>
  </si>
  <si>
    <t xml:space="preserve">Extended hours in patio season (12pm start)</t>
  </si>
  <si>
    <t xml:space="preserve">Dining Room (hourly)</t>
  </si>
  <si>
    <t xml:space="preserve">Consistent year-round (5pm–1am)</t>
  </si>
  <si>
    <t xml:space="preserve">Patio (hourly)</t>
  </si>
  <si>
    <t xml:space="preserve">Jun–Sep only (4 months)</t>
  </si>
  <si>
    <t xml:space="preserve">Salaried / Management</t>
  </si>
  <si>
    <t xml:space="preserve">GM + Chef + Bar Mgr + Sous (all incl. Workplace NL)</t>
  </si>
  <si>
    <t xml:space="preserve">TOTAL ANNUAL LABOUR</t>
  </si>
  <si>
    <t xml:space="preserve">Full-year run rate</t>
  </si>
  <si>
    <t xml:space="preserve">Note: Tab 3 shows $396K / $532K because the restaurant opens mid-2026. The figures above ($681K / $703K) are the full-year run rate. Tab 3 accounts for the ramp-up (salaried staff start pre-open at reduced rates, hourly staff begin June).</t>
  </si>
  <si>
    <t xml:space="preserve">F. KEY ASSUMPTIONS &amp; METHODOLOGY</t>
  </si>
  <si>
    <t xml:space="preserve">Weekly hours × hourly rate = weekly cost per role. Summed by department.</t>
  </si>
  <si>
    <t xml:space="preserve">Monthly cost = weekly cost × (operating days ÷ 5), not a flat 4.33× multiplier.</t>
  </si>
  <si>
    <t xml:space="preserve">Off-season (Oct–May): Tue–Sat only. No patio staff. Kitchen prep 2–5pm.</t>
  </si>
  <si>
    <t xml:space="preserve">Patio season (Jun–Sep): Tue–Sun. Patio 12–11pm. Kitchen starts 10am. Sunday = patio only.</t>
  </si>
  <si>
    <t xml:space="preserve">Servers scale: 2 on quiet nights (Tue–Wed), 3 on busy (Thu–Sat).</t>
  </si>
  <si>
    <t xml:space="preserve">Barback Fri/Sat only. Bartender covers alone Tue–Thu.</t>
  </si>
  <si>
    <t xml:space="preserve">3% annual raise across all positions for 2027.</t>
  </si>
  <si>
    <t xml:space="preserve">Payroll taxes and benefits NOT included (add ~15–20%). Workplace NL (WHSCC @ 2.5%) now included in salaried figures.</t>
  </si>
  <si>
    <t xml:space="preserve">SNOW WHITE LAUNDRY — REVENUE ASSUMPTIONS &amp; GROWTH DRIVERS</t>
  </si>
  <si>
    <t xml:space="preserve">Basis for projected revenue in Tab 3</t>
  </si>
  <si>
    <t xml:space="preserve">A. CORE REVENUE MODEL</t>
  </si>
  <si>
    <t xml:space="preserve">Off-Season (Oct–May)</t>
  </si>
  <si>
    <t xml:space="preserve">Patio Season (Jun–Sep)</t>
  </si>
  <si>
    <t xml:space="preserve">Basis</t>
  </si>
  <si>
    <t xml:space="preserve">Floor plan / fire code capacity</t>
  </si>
  <si>
    <t xml:space="preserve">Patio Seats</t>
  </si>
  <si>
    <t xml:space="preserve">Municipal patio permit application</t>
  </si>
  <si>
    <t xml:space="preserve">Total Seats</t>
  </si>
  <si>
    <t xml:space="preserve">Days Open / Week</t>
  </si>
  <si>
    <t xml:space="preserve">5 (Tue–Sat)</t>
  </si>
  <si>
    <t xml:space="preserve">6 (Tue–Sun)</t>
  </si>
  <si>
    <t xml:space="preserve">Sunday = patio only in summer</t>
  </si>
  <si>
    <t xml:space="preserve">Service Hours (Dining)</t>
  </si>
  <si>
    <t xml:space="preserve">5 PM – 1 AM</t>
  </si>
  <si>
    <t xml:space="preserve">8-hour evening service</t>
  </si>
  <si>
    <t xml:space="preserve">Service Hours (Patio)</t>
  </si>
  <si>
    <t xml:space="preserve">12 PM – 11 PM</t>
  </si>
  <si>
    <t xml:space="preserve">11-hour daytime + evening</t>
  </si>
  <si>
    <t xml:space="preserve">Avg Turns / Night (Dining)</t>
  </si>
  <si>
    <t xml:space="preserve">1.5 – 2.0</t>
  </si>
  <si>
    <t xml:space="preserve">2.0 – 2.5</t>
  </si>
  <si>
    <t xml:space="preserve">110-min avg table time, staggered seatings</t>
  </si>
  <si>
    <t xml:space="preserve">Avg Covers / Day</t>
  </si>
  <si>
    <t xml:space="preserve">54 – 65</t>
  </si>
  <si>
    <t xml:space="preserve">80 – 120</t>
  </si>
  <si>
    <t xml:space="preserve">Ramps from soft-open to full capacity</t>
  </si>
  <si>
    <t xml:space="preserve">Average Check</t>
  </si>
  <si>
    <t xml:space="preserve">$105</t>
  </si>
  <si>
    <t xml:space="preserve">$80 – $110</t>
  </si>
  <si>
    <t xml:space="preserve">Lower avg in patio season (casual dining + drinks)</t>
  </si>
  <si>
    <t xml:space="preserve">Food : Bev Revenue Split</t>
  </si>
  <si>
    <t xml:space="preserve">70 : 30</t>
  </si>
  <si>
    <t xml:space="preserve">Industry standard for upscale casual</t>
  </si>
  <si>
    <t xml:space="preserve">B. REVENUE RAMP-UP LOGIC</t>
  </si>
  <si>
    <t xml:space="preserve">Month</t>
  </si>
  <si>
    <t xml:space="preserve">Covers/Day</t>
  </si>
  <si>
    <t xml:space="preserve">Capacity %</t>
  </si>
  <si>
    <t xml:space="preserve">Rationale</t>
  </si>
  <si>
    <t xml:space="preserve">Jun 2026 (Soft Open)</t>
  </si>
  <si>
    <t xml:space="preserve">~55%</t>
  </si>
  <si>
    <t xml:space="preserve">First 2 weeks limited menu, building rhythm. Street closure 3rd week = major boost.</t>
  </si>
  <si>
    <t xml:space="preserve">Jul–Aug 2026 (Peak)</t>
  </si>
  <si>
    <t xml:space="preserve">~65%</t>
  </si>
  <si>
    <t xml:space="preserve">Full menu, patio at capacity, peak tourist season in St. John's.</t>
  </si>
  <si>
    <t xml:space="preserve">Sep 2026 (Transition)</t>
  </si>
  <si>
    <t xml:space="preserve">~45%</t>
  </si>
  <si>
    <t xml:space="preserve">Patio winds down, dining room carries. Events season begins.</t>
  </si>
  <si>
    <t xml:space="preserve">Oct–Dec 2026</t>
  </si>
  <si>
    <t xml:space="preserve">54–60</t>
  </si>
  <si>
    <t xml:space="preserve">~35%</t>
  </si>
  <si>
    <t xml:space="preserve">Winter steady state. Focus on private events, regulars, holiday bookings.</t>
  </si>
  <si>
    <t xml:space="preserve">Jan–Mar 2027</t>
  </si>
  <si>
    <t xml:space="preserve">Off-season. Lower covers offset by higher average check ($105 vs $80).</t>
  </si>
  <si>
    <t xml:space="preserve">Apr–May 2027</t>
  </si>
  <si>
    <t xml:space="preserve">65</t>
  </si>
  <si>
    <t xml:space="preserve">~40%</t>
  </si>
  <si>
    <t xml:space="preserve">Spring pick-up. Patio prep, marketing push for summer.</t>
  </si>
  <si>
    <t xml:space="preserve">Jun–Aug 2027 (Year 2 Peak)</t>
  </si>
  <si>
    <t xml:space="preserve">Established reputation. Repeat guests, tourism, full patio operation.</t>
  </si>
  <si>
    <t xml:space="preserve">C. ADDITIONAL REVENUE DRIVERS (BEYOND COVERS)</t>
  </si>
  <si>
    <t xml:space="preserve">Revenue Driver</t>
  </si>
  <si>
    <t xml:space="preserve">Est. Monthly Revenue</t>
  </si>
  <si>
    <t xml:space="preserve">Timeline</t>
  </si>
  <si>
    <t xml:space="preserve">Private Events &amp; Buyouts</t>
  </si>
  <si>
    <t xml:space="preserve">$3,500 – $5,000</t>
  </si>
  <si>
    <t xml:space="preserve">Month 1+</t>
  </si>
  <si>
    <t xml:space="preserve">Already generating $3.5K–$5K/mo in pre-open pop-ups. Full space buyouts at $5K+ once open.</t>
  </si>
  <si>
    <t xml:space="preserve">Late Night Bar Program</t>
  </si>
  <si>
    <t xml:space="preserve">$2,000 – $4,000</t>
  </si>
  <si>
    <t xml:space="preserve">Month 2+</t>
  </si>
  <si>
    <t xml:space="preserve">Bar stays open to 1 AM. Post-dinner cocktail crowd, especially weekends. High-margin bev revenue.</t>
  </si>
  <si>
    <t xml:space="preserve">Weekly Features / Chef's Table</t>
  </si>
  <si>
    <t xml:space="preserve">$1,500 – $2,500</t>
  </si>
  <si>
    <t xml:space="preserve">Month 3+</t>
  </si>
  <si>
    <t xml:space="preserve">Tasting menu nights, wine pairings, guest chef events. Drives mid-week traffic + higher check avg.</t>
  </si>
  <si>
    <t xml:space="preserve">Catering &amp; Off-Premise</t>
  </si>
  <si>
    <t xml:space="preserve">$1,000 – $3,000</t>
  </si>
  <si>
    <t xml:space="preserve">Year 2</t>
  </si>
  <si>
    <t xml:space="preserve">Corporate lunches, event catering. Leverages kitchen capacity during off-hours.</t>
  </si>
  <si>
    <t xml:space="preserve">Holiday &amp; Seasonal Programming</t>
  </si>
  <si>
    <t xml:space="preserve">$5,000 – $8,000</t>
  </si>
  <si>
    <t xml:space="preserve">Seasonal</t>
  </si>
  <si>
    <t xml:space="preserve">NYE, Valentine's, Mother's Day, St. Patrick's Day, Regatta. Prix fixe menus at premium pricing.</t>
  </si>
  <si>
    <t xml:space="preserve">Tourism &amp; Hotel Partnerships</t>
  </si>
  <si>
    <t xml:space="preserve">$1,000 – $2,000</t>
  </si>
  <si>
    <t xml:space="preserve">Concierge partnerships with downtown hotels. St. John's is a growing tourism market.</t>
  </si>
  <si>
    <t xml:space="preserve">Water Street Pedestrian Mall</t>
  </si>
  <si>
    <t xml:space="preserve">Built into peak covers</t>
  </si>
  <si>
    <t xml:space="preserve">Jun–Sep</t>
  </si>
  <si>
    <t xml:space="preserve">3rd week of June street closure + summer pedestrian traffic. Location advantage — we're right there.</t>
  </si>
  <si>
    <t xml:space="preserve">Brunch Service (Patio Season)</t>
  </si>
  <si>
    <t xml:space="preserve">Summer Year 2</t>
  </si>
  <si>
    <t xml:space="preserve">Sunday patio brunch. Low incremental labour cost, high margin. Evaluate after Year 1 summer.</t>
  </si>
  <si>
    <t xml:space="preserve">D. KEY ASSUMPTIONS</t>
  </si>
  <si>
    <t xml:space="preserve">  1. Average check of $105 (off-season) / $80–$110 (patio) is conservative for upscale casual in downtown St. John's.</t>
  </si>
  <si>
    <t xml:space="preserve">  2. Event revenue ($3.5K–$5K/mo) is already proven through pre-opening pop-ups and bookings.</t>
  </si>
  <si>
    <t xml:space="preserve">  3. The P&amp;L model (Tab 3) uses ONLY base covers + event revenue. Additional drivers above represent upside not yet modeled.</t>
  </si>
  <si>
    <t xml:space="preserve">  4. Covers/day assumes 35–65% capacity utilization — below the 70–80% typical of a well-run restaurant at maturity.</t>
  </si>
  <si>
    <t xml:space="preserve">  5. Food cost at 33% and beverage at 22% are at or slightly above industry targets, providing margin safety.</t>
  </si>
  <si>
    <t xml:space="preserve">  6. The Water Street pedestrian mall (DPM) (3rd week of June) is a significant revenue catalyst in the first weeks of operation.</t>
  </si>
  <si>
    <t xml:space="preserve">SNOW WHITE LAUNDRY — CASH FLOW PROJECTION</t>
  </si>
  <si>
    <t xml:space="preserve">Month-by-month from current position through Year 1 stabilization</t>
  </si>
  <si>
    <t xml:space="preserve">Mar 2026</t>
  </si>
  <si>
    <t xml:space="preserve">Apr 2026</t>
  </si>
  <si>
    <t xml:space="preserve">May 2026</t>
  </si>
  <si>
    <t xml:space="preserve">Jun 2026</t>
  </si>
  <si>
    <t xml:space="preserve">Jul 2026</t>
  </si>
  <si>
    <t xml:space="preserve">Aug 2026</t>
  </si>
  <si>
    <t xml:space="preserve">Sep 2026</t>
  </si>
  <si>
    <t xml:space="preserve">Oct 2026</t>
  </si>
  <si>
    <t xml:space="preserve">Nov 2026</t>
  </si>
  <si>
    <t xml:space="preserve">Dec 2026</t>
  </si>
  <si>
    <t xml:space="preserve">2026 TOTAL</t>
  </si>
  <si>
    <t xml:space="preserve">OPENING CASH BALANCE</t>
  </si>
  <si>
    <t xml:space="preserve">PRE-OPENING COSTS</t>
  </si>
  <si>
    <t xml:space="preserve">  Salaried Payroll</t>
  </si>
  <si>
    <t xml:space="preserve">  Rent &amp; Utilities</t>
  </si>
  <si>
    <t xml:space="preserve">  Other Pre-Open (ins, supplies, etc.)</t>
  </si>
  <si>
    <t xml:space="preserve">CONSTRUCTION DRAWS (MOSS)</t>
  </si>
  <si>
    <t xml:space="preserve">  Progress Draws (est.)</t>
  </si>
  <si>
    <t xml:space="preserve">  Other Capital (ID, millwork, FF&amp;E)</t>
  </si>
  <si>
    <t xml:space="preserve">TOTAL CASH OUT</t>
  </si>
  <si>
    <t xml:space="preserve">OPERATING CASH FLOW (post-open)</t>
  </si>
  <si>
    <t xml:space="preserve">  Net Operating Cash (from P&amp;L)</t>
  </si>
  <si>
    <t xml:space="preserve">  Event Revenue (pre-open)</t>
  </si>
  <si>
    <t xml:space="preserve">CLOSING CASH BALANCE</t>
  </si>
  <si>
    <t xml:space="preserve">CASH FLOW ANALYSIS</t>
  </si>
  <si>
    <t xml:space="preserve">Month cash goes negative</t>
  </si>
  <si>
    <t xml:space="preserve">March 2026</t>
  </si>
  <si>
    <t xml:space="preserve">Additional capital needed by</t>
  </si>
  <si>
    <t xml:space="preserve">Before construction mobilization (Mar 2026)</t>
  </si>
  <si>
    <t xml:space="preserve">Total additional capital required</t>
  </si>
  <si>
    <t xml:space="preserve">~$814K</t>
  </si>
  <si>
    <t xml:space="preserve">NOTES</t>
  </si>
  <si>
    <t xml:space="preserve">  1. Construction draws are ESTIMATED based on typical GC billing schedule (10/25/30/25/10). Actual draws per Moss contract terms.</t>
  </si>
  <si>
    <t xml:space="preserve">  2. Pre-open costs (payroll, rent, utilities) are from Tab 3 P&amp;L for months prior to June opening.</t>
  </si>
  <si>
    <t xml:space="preserve">  3. Operating cash flow (Jun–Dec) = pre-tax profit from Tab 3. Does not include depreciation add-back.</t>
  </si>
  <si>
    <t xml:space="preserve">  4. Event revenue (pre-open) reflects current run rate of pop-up/event income ($3.5–5K/mo).</t>
  </si>
  <si>
    <t xml:space="preserve">  5. The $411K opening balance cannot cover the first construction draw alone (~$104K mobilization + ongoing burn).</t>
  </si>
  <si>
    <t xml:space="preserve">  6. CRITICAL: Additional capital must be secured BEFORE Moss contract signing to ensure uninterrupted construction.</t>
  </si>
  <si>
    <t xml:space="preserve">  7. If construction is accelerated (early June target), draw schedule compresses — cash need moves earlier.</t>
  </si>
  <si>
    <t xml:space="preserve">  8. CRITICAL: Cash goes negative in March and remains negative through December. Additional capital is required before construction mobilization to avoid funding gaps.</t>
  </si>
  <si>
    <t xml:space="preserve">SNOW WHITE LAUNDRY — OPERATIONAL EXPENSE SUMMARY</t>
  </si>
  <si>
    <t xml:space="preserve">CLEANING &amp; SANITATION</t>
  </si>
  <si>
    <t xml:space="preserve">PAPER &amp; DISPOSABLE GOODS</t>
  </si>
  <si>
    <t xml:space="preserve">WASHROOM SUPPLIES</t>
  </si>
  <si>
    <t xml:space="preserve">TABLEWARE &amp; SMALLWARES REPLACEMENT</t>
  </si>
  <si>
    <t xml:space="preserve">KITCHEN SMALLWARES REPLACEMENT</t>
  </si>
  <si>
    <t xml:space="preserve">KITCHEN &amp; BAR TEXTILES</t>
  </si>
  <si>
    <t xml:space="preserve">LINEN SERVICE</t>
  </si>
  <si>
    <t xml:space="preserve">EQUIPMENT MAINTENANCE &amp; REPAIR</t>
  </si>
  <si>
    <t xml:space="preserve">FACILITY MAINTENANCE &amp; REPAIRS</t>
  </si>
  <si>
    <t xml:space="preserve">FIRE &amp; SAFETY COMPLIANCE</t>
  </si>
  <si>
    <t xml:space="preserve">UTILITIES</t>
  </si>
  <si>
    <t xml:space="preserve">TECHNOLOGY &amp; POS</t>
  </si>
  <si>
    <t xml:space="preserve">LICENSING, PERMITS &amp; COMPLIANCE</t>
  </si>
  <si>
    <t xml:space="preserve">INSURANCE</t>
  </si>
  <si>
    <t xml:space="preserve">MARKETING &amp; PRINTING</t>
  </si>
  <si>
    <t xml:space="preserve">UNIFORMS &amp; STAFF</t>
  </si>
  <si>
    <t xml:space="preserve">OFFICE &amp; ADMINISTRATION</t>
  </si>
  <si>
    <t xml:space="preserve">DÉCOR &amp; AMBIANCE</t>
  </si>
  <si>
    <t xml:space="preserve">EXTERIOR &amp; SEASONAL</t>
  </si>
  <si>
    <t xml:space="preserve">BEVERAGE-SPECIFIC COSTS</t>
  </si>
  <si>
    <t xml:space="preserve">MISCELLANEOUS / OFTEN FORGOTTEN</t>
  </si>
  <si>
    <t xml:space="preserve">TOTAL OPERATIONAL EXPENSES</t>
  </si>
  <si>
    <t xml:space="preserve">Total Projected Revenue (Year 2)</t>
  </si>
  <si>
    <t xml:space="preserve">KEY CONTEXT &amp; ASSUMPTIONS</t>
  </si>
  <si>
    <t xml:space="preserve">• Revenue and covers based on Year 2 (2027) projections from SWL Investor Package</t>
  </si>
  <si>
    <t xml:space="preserve">• 36 indoor seats (8 bar + 4 chef's table + 24 dining room) + 40 patio seats</t>
  </si>
  <si>
    <t xml:space="preserve">• Patio season: June–September | Off-season: October–May</t>
  </si>
  <si>
    <t xml:space="preserve">• Open Tue–Sat year-round + Sunday patio in summer (Jun–Sep)</t>
  </si>
  <si>
    <t xml:space="preserve">• Fine dining — higher quality supplies, linens, plateware, and presentation costs</t>
  </si>
  <si>
    <t xml:space="preserve">• St. John's, NL pricing — some items higher due to shipping/island premium</t>
  </si>
  <si>
    <t xml:space="preserve">• COGS (food 33%, bev 22%) and Labour are NOT included — those are separate P&amp;L line items</t>
  </si>
  <si>
    <t xml:space="preserve">• Insurance estimate of ~$1,040/mo aligns with investor package Tab 3</t>
  </si>
  <si>
    <t xml:space="preserve">• Utilities estimate of ~$1,625/mo aligns with investor package Tab 3</t>
  </si>
  <si>
    <t xml:space="preserve">• Workers' comp (WHSCC NL) shown as annual lump — actual may be quarterly installments</t>
  </si>
  <si>
    <t xml:space="preserve">• Credit card processing (2.09% of revenue) is a separate P&amp;L line, not included in operational expenses above</t>
  </si>
  <si>
    <t xml:space="preserve">• All estimates in CAD</t>
  </si>
  <si>
    <t xml:space="preserve">— MONTHLY DETAIL BELOW —</t>
  </si>
  <si>
    <t xml:space="preserve">SNOW WHITE LAUNDRY — MONTHLY OPERATIONAL EXPENSE ESTIMATES</t>
  </si>
  <si>
    <t xml:space="preserve">Based on 36 indoor seats (8 bar + 4 chef's table + 24 dining) + 40 patio | Fine Dining | Water Street, St. John's NL</t>
  </si>
  <si>
    <t xml:space="preserve">Full operational year (Year 2 / 2027 projections from Investor Package as baseline)</t>
  </si>
  <si>
    <t xml:space="preserve">Line Item</t>
  </si>
  <si>
    <t xml:space="preserve">Annual</t>
  </si>
  <si>
    <t xml:space="preserve">REFERENCE: Monthly Revenue</t>
  </si>
  <si>
    <t xml:space="preserve">REFERENCE: Monthly Covers</t>
  </si>
  <si>
    <t xml:space="preserve">Pest control service</t>
  </si>
  <si>
    <t xml:space="preserve">Monthly contract — Orkin/Abell ~$150/mo</t>
  </si>
  <si>
    <t xml:space="preserve">Deep cleaning — kitchen (professional)</t>
  </si>
  <si>
    <t xml:space="preserve">Quarterly professional deep clean</t>
  </si>
  <si>
    <t xml:space="preserve">Deep cleaning — dining &amp; bar</t>
  </si>
  <si>
    <t xml:space="preserve">Hood &amp; exhaust duct cleaning</t>
  </si>
  <si>
    <t xml:space="preserve">Semi-annual — fire code requirement (DNSKENNEDY)</t>
  </si>
  <si>
    <t xml:space="preserve">Grease trap cleaning / pumping</t>
  </si>
  <si>
    <t xml:space="preserve">Can purchase a shop vac for cleaning</t>
  </si>
  <si>
    <t xml:space="preserve">Cleaning chemicals &amp; degreasers</t>
  </si>
  <si>
    <t xml:space="preserve">Higher in patio season — more surfaces</t>
  </si>
  <si>
    <t xml:space="preserve">Dish soap &amp; commercial dishwasher chemicals</t>
  </si>
  <si>
    <t xml:space="preserve">supplied by dishwasher leasing company - will get accurate quote</t>
  </si>
  <si>
    <t xml:space="preserve">Floor cleaner &amp; degreaser</t>
  </si>
  <si>
    <t xml:space="preserve">Kitchen and BOH</t>
  </si>
  <si>
    <t xml:space="preserve">Glass cleaner</t>
  </si>
  <si>
    <t xml:space="preserve">Windows, mirrors, display cases</t>
  </si>
  <si>
    <t xml:space="preserve">Mops, brooms, dustpans, squeegees</t>
  </si>
  <si>
    <t xml:space="preserve">Quarterly replacement</t>
  </si>
  <si>
    <t xml:space="preserve">Scrub brushes &amp; scouring pads</t>
  </si>
  <si>
    <t xml:space="preserve">Higher volume = faster wear</t>
  </si>
  <si>
    <t xml:space="preserve">Garbage bags (all sizes)</t>
  </si>
  <si>
    <t xml:space="preserve">Kitchen, bar, washroom, patio</t>
  </si>
  <si>
    <t xml:space="preserve">Pressure washing — exterior &amp; patio</t>
  </si>
  <si>
    <t xml:space="preserve">Spring prep + fall closeout - Can purchase pressure washer if necessary</t>
  </si>
  <si>
    <t xml:space="preserve">Drain maintenance / enzyme treatments</t>
  </si>
  <si>
    <t xml:space="preserve">Monthly preventive treatment</t>
  </si>
  <si>
    <t xml:space="preserve">  SUBTOTAL — CLEANING &amp; SANITATION</t>
  </si>
  <si>
    <t xml:space="preserve">Cocktail napkins (bar, disposable)</t>
  </si>
  <si>
    <t xml:space="preserve">Purchased — not part of linen rental</t>
  </si>
  <si>
    <t xml:space="preserve">Straws (paper/compostable)</t>
  </si>
  <si>
    <t xml:space="preserve">NL requires compostable — higher cost</t>
  </si>
  <si>
    <t xml:space="preserve">Takeout containers &amp; lids</t>
  </si>
  <si>
    <t xml:space="preserve">Various sizes — limited for fine dining</t>
  </si>
  <si>
    <t xml:space="preserve">Takeout bags (paper)</t>
  </si>
  <si>
    <t xml:space="preserve">Branded bags</t>
  </si>
  <si>
    <t xml:space="preserve">Aluminum foil</t>
  </si>
  <si>
    <t xml:space="preserve">Kitchen use — consistent</t>
  </si>
  <si>
    <t xml:space="preserve">Cling wrap / plastic wrap</t>
  </si>
  <si>
    <t xml:space="preserve">Prep and storage</t>
  </si>
  <si>
    <t xml:space="preserve">Parchment paper</t>
  </si>
  <si>
    <t xml:space="preserve">Baking and plating</t>
  </si>
  <si>
    <t xml:space="preserve">Wax/deli paper &amp; basket liners</t>
  </si>
  <si>
    <t xml:space="preserve">Bar snacks, charcuterie</t>
  </si>
  <si>
    <t xml:space="preserve">Receipt / thermal paper rolls</t>
  </si>
  <si>
    <t xml:space="preserve">POS and debit terminals</t>
  </si>
  <si>
    <t xml:space="preserve">Food labels &amp; date stickers</t>
  </si>
  <si>
    <t xml:space="preserve">FIFO labeling — health code</t>
  </si>
  <si>
    <t xml:space="preserve">Disposable gloves (nitrile)</t>
  </si>
  <si>
    <t xml:space="preserve">Kitchen and cleaning</t>
  </si>
  <si>
    <t xml:space="preserve">Hairnets &amp; beard nets</t>
  </si>
  <si>
    <t xml:space="preserve">Health code compliance</t>
  </si>
  <si>
    <t xml:space="preserve">Cheesecloth &amp; muslin</t>
  </si>
  <si>
    <t xml:space="preserve">Straining, stocks, clarifying</t>
  </si>
  <si>
    <t xml:space="preserve">Toothpicks &amp; cocktail picks</t>
  </si>
  <si>
    <t xml:space="preserve">  SUBTOTAL — PAPER &amp; DISPOSABLE GOODS</t>
  </si>
  <si>
    <t xml:space="preserve">Toilet paper (commercial rolls)</t>
  </si>
  <si>
    <t xml:space="preserve">Scales with covers — 2 washrooms</t>
  </si>
  <si>
    <t xml:space="preserve">Paper towels / hand towels</t>
  </si>
  <si>
    <t xml:space="preserve">Dispenser refills</t>
  </si>
  <si>
    <t xml:space="preserve">Hand soap (dispenser refills)</t>
  </si>
  <si>
    <t xml:space="preserve">Quality soap — fine dining impression</t>
  </si>
  <si>
    <t xml:space="preserve">Air freshener / deodorizer</t>
  </si>
  <si>
    <t xml:space="preserve">Urinal cakes / screens</t>
  </si>
  <si>
    <t xml:space="preserve">If applicable</t>
  </si>
  <si>
    <t xml:space="preserve">Sanitary disposal bin liners</t>
  </si>
  <si>
    <t xml:space="preserve">Women's washroom</t>
  </si>
  <si>
    <t xml:space="preserve">Washroom cleaning supplies</t>
  </si>
  <si>
    <t xml:space="preserve">Disinfectant, bowl cleaner</t>
  </si>
  <si>
    <t xml:space="preserve">  SUBTOTAL — WASHROOM SUPPLIES</t>
  </si>
  <si>
    <t xml:space="preserve">Glassware — pint / beer glasses</t>
  </si>
  <si>
    <t xml:space="preserve">Breakage replacement — higher in busy months</t>
  </si>
  <si>
    <t xml:space="preserve">Glassware — wine glasses</t>
  </si>
  <si>
    <t xml:space="preserve">Fine dining = premium stems, higher cost</t>
  </si>
  <si>
    <t xml:space="preserve">Glassware — tumblers / rocks / highball</t>
  </si>
  <si>
    <t xml:space="preserve">Bar service</t>
  </si>
  <si>
    <t xml:space="preserve">Glassware — specialty (coupe, martini, nick &amp; nora)</t>
  </si>
  <si>
    <t xml:space="preserve">Quarterly replacement of specialty</t>
  </si>
  <si>
    <t xml:space="preserve">Plates — dinner &amp; appetizer</t>
  </si>
  <si>
    <t xml:space="preserve">Quarterly — fine dining plateware is expensive</t>
  </si>
  <si>
    <t xml:space="preserve">Bowls — soup, pasta, dessert</t>
  </si>
  <si>
    <t xml:space="preserve">Flatware — full sets (forks, knives, spoons)</t>
  </si>
  <si>
    <t xml:space="preserve">Quarterly — loss and bending, quality flatware</t>
  </si>
  <si>
    <t xml:space="preserve">Ramekins &amp; sauce cups</t>
  </si>
  <si>
    <t xml:space="preserve">Quarterly</t>
  </si>
  <si>
    <t xml:space="preserve">Serving platters, boards, slate</t>
  </si>
  <si>
    <t xml:space="preserve">Semi-annual — presentation pieces</t>
  </si>
  <si>
    <t xml:space="preserve">Salt &amp; pepper / condiment vessels</t>
  </si>
  <si>
    <t xml:space="preserve">Semi-annual</t>
  </si>
  <si>
    <t xml:space="preserve">Candle holders / votives</t>
  </si>
  <si>
    <t xml:space="preserve">Quarterly breakage</t>
  </si>
  <si>
    <t xml:space="preserve">Trays — serving &amp; bussing</t>
  </si>
  <si>
    <t xml:space="preserve">Semi-annual — warping</t>
  </si>
  <si>
    <t xml:space="preserve">Water pitchers / carafes</t>
  </si>
  <si>
    <t xml:space="preserve">  SUBTOTAL — TABLEWARE &amp; SMALLWARES REPLACEMENT</t>
  </si>
  <si>
    <t xml:space="preserve">Knife sharpening service</t>
  </si>
  <si>
    <t xml:space="preserve">Monthly professional service</t>
  </si>
  <si>
    <t xml:space="preserve">Knife replacement</t>
  </si>
  <si>
    <t xml:space="preserve">Semi-annual — chef's, paring, bread, boning</t>
  </si>
  <si>
    <t xml:space="preserve">Cutting boards (color-coded)</t>
  </si>
  <si>
    <t xml:space="preserve">Quarterly — health code colored system</t>
  </si>
  <si>
    <t xml:space="preserve">Tongs, spatulas, ladles, whisks</t>
  </si>
  <si>
    <t xml:space="preserve">Quarterly general replacement</t>
  </si>
  <si>
    <t xml:space="preserve">Sheet pans &amp; hotel pans</t>
  </si>
  <si>
    <t xml:space="preserve">Sauté pans &amp; pots</t>
  </si>
  <si>
    <t xml:space="preserve">Semi-annual — non-stick wear</t>
  </si>
  <si>
    <t xml:space="preserve">Thermometers (probe &amp; infrared)</t>
  </si>
  <si>
    <t xml:space="preserve">Semi-annual calibration/replacement</t>
  </si>
  <si>
    <t xml:space="preserve">Squeeze bottles</t>
  </si>
  <si>
    <t xml:space="preserve">Quarterly — sauce station</t>
  </si>
  <si>
    <t xml:space="preserve">Portion cups &amp; lids</t>
  </si>
  <si>
    <t xml:space="preserve">Prep and plating</t>
  </si>
  <si>
    <t xml:space="preserve">Scales, timers, peelers, can openers</t>
  </si>
  <si>
    <t xml:space="preserve">Annual catch-all replacement</t>
  </si>
  <si>
    <t xml:space="preserve">  SUBTOTAL — KITCHEN SMALLWARES REPLACEMENT</t>
  </si>
  <si>
    <t xml:space="preserve">Kitchen towels / bar mops (bulk)</t>
  </si>
  <si>
    <t xml:space="preserve">Oven mitts / pot holders</t>
  </si>
  <si>
    <t xml:space="preserve">Chef aprons</t>
  </si>
  <si>
    <t xml:space="preserve">Quarterly — staining and wear</t>
  </si>
  <si>
    <t xml:space="preserve">Cleaning rags / microfiber cloths</t>
  </si>
  <si>
    <t xml:space="preserve">Table wiping, general</t>
  </si>
  <si>
    <t xml:space="preserve">  SUBTOTAL — KITCHEN &amp; BAR TEXTILES</t>
  </si>
  <si>
    <t xml:space="preserve">Dinner napkin rental &amp; laundering (linen service)</t>
  </si>
  <si>
    <t xml:space="preserve">Rental service — cloth napkins supplied &amp; laundered by provider</t>
  </si>
  <si>
    <t xml:space="preserve">Chef coat &amp; apron laundering</t>
  </si>
  <si>
    <t xml:space="preserve">Deluxe Dry Cleaners: chef coats, aprons + bar towels @ $0.20/ea</t>
  </si>
  <si>
    <t xml:space="preserve">  SUBTOTAL — LINEN SERVICE</t>
  </si>
  <si>
    <t xml:space="preserve">Refrigerator / freezer servicing</t>
  </si>
  <si>
    <t xml:space="preserve">Semi-annual — condenser, gaskets</t>
  </si>
  <si>
    <t xml:space="preserve">Walk-in cooler / freezer maintenance</t>
  </si>
  <si>
    <t xml:space="preserve">Semi-annual — compressor service</t>
  </si>
  <si>
    <t xml:space="preserve">Oven &amp; range repair (budget)</t>
  </si>
  <si>
    <t xml:space="preserve">Dishwasher lease (incl. chemicals &amp; maintenance)</t>
  </si>
  <si>
    <t xml:space="preserve">Dishwasher LEASE — includes chemicals/supplies from installer. Maintenance included.</t>
  </si>
  <si>
    <t xml:space="preserve">Dishwasher chemicals (detergent, rinse aid, delimer)</t>
  </si>
  <si>
    <t xml:space="preserve">Not applicable</t>
  </si>
  <si>
    <t xml:space="preserve">Ice machine cleaning &amp; filter</t>
  </si>
  <si>
    <t xml:space="preserve">Quarterly descaling + filter</t>
  </si>
  <si>
    <t xml:space="preserve">Espresso / coffee machine servicing</t>
  </si>
  <si>
    <t xml:space="preserve">Quarterly — gaskets, descaling</t>
  </si>
  <si>
    <t xml:space="preserve">Beer line cleaning</t>
  </si>
  <si>
    <t xml:space="preserve">Quidi Vidi will take care of this.</t>
  </si>
  <si>
    <t xml:space="preserve">Draft system maintenance (regulators, couplers)</t>
  </si>
  <si>
    <t xml:space="preserve">Heat lamp bulbs (pass/expo)</t>
  </si>
  <si>
    <t xml:space="preserve">Fryer oil &amp; filtration</t>
  </si>
  <si>
    <t xml:space="preserve">Oil changes weekly, filter pads</t>
  </si>
  <si>
    <t xml:space="preserve">Fryer boil-out cleaning</t>
  </si>
  <si>
    <t xml:space="preserve">Bi-monthly deep clean</t>
  </si>
  <si>
    <t xml:space="preserve">General equipment repair fund</t>
  </si>
  <si>
    <t xml:space="preserve">Catch-all for unexpected repairs</t>
  </si>
  <si>
    <t xml:space="preserve">  SUBTOTAL — EQUIPMENT MAINTENANCE &amp; REPAIR</t>
  </si>
  <si>
    <t xml:space="preserve">Lightbulbs — all areas</t>
  </si>
  <si>
    <t xml:space="preserve">LED, halogen, decorative, exterior</t>
  </si>
  <si>
    <t xml:space="preserve">HVAC maintenance &amp; filter replacement</t>
  </si>
  <si>
    <t xml:space="preserve">Quarterly preventive maintenance</t>
  </si>
  <si>
    <t xml:space="preserve">Plumbing repairs (budget)</t>
  </si>
  <si>
    <t xml:space="preserve">~$100/mo budget, sporadic</t>
  </si>
  <si>
    <t xml:space="preserve">Electrical repairs (budget)</t>
  </si>
  <si>
    <t xml:space="preserve">Quarterly budget</t>
  </si>
  <si>
    <t xml:space="preserve">General handyman / touch-ups</t>
  </si>
  <si>
    <t xml:space="preserve">Monthly minor fixes</t>
  </si>
  <si>
    <t xml:space="preserve">Painting &amp; touch-ups</t>
  </si>
  <si>
    <t xml:space="preserve">Annual — washrooms, high-traffic walls</t>
  </si>
  <si>
    <t xml:space="preserve">Window cleaning (professional)</t>
  </si>
  <si>
    <t xml:space="preserve">Monthly exterior/interior</t>
  </si>
  <si>
    <t xml:space="preserve">Furniture repair — chairs, barstools, tables</t>
  </si>
  <si>
    <t xml:space="preserve">Quarterly — re-gluing, leveling</t>
  </si>
  <si>
    <t xml:space="preserve">Patio furniture — repair &amp; replacement</t>
  </si>
  <si>
    <t xml:space="preserve">Annual repair/replacement allowance (furniture in Tab 11 capital budget)</t>
  </si>
  <si>
    <t xml:space="preserve">Rubber floor mats (kitchen, bar)</t>
  </si>
  <si>
    <t xml:space="preserve">Semi-annual replacement</t>
  </si>
  <si>
    <t xml:space="preserve">Ceiling tile replacement</t>
  </si>
  <si>
    <t xml:space="preserve">Annual — kitchen and washroom</t>
  </si>
  <si>
    <t xml:space="preserve">  SUBTOTAL — FACILITY MAINTENANCE &amp; REPAIRS</t>
  </si>
  <si>
    <t xml:space="preserve">Fire suppression / Ansul inspection</t>
  </si>
  <si>
    <t xml:space="preserve">Semi-annual — mandatory</t>
  </si>
  <si>
    <t xml:space="preserve">Fire extinguisher inspection &amp; recharge</t>
  </si>
  <si>
    <t xml:space="preserve">First aid kit restocking</t>
  </si>
  <si>
    <t xml:space="preserve">Emergency lighting &amp; exit sign maintenance</t>
  </si>
  <si>
    <t xml:space="preserve">Annual testing + bulb replacement</t>
  </si>
  <si>
    <t xml:space="preserve">Smoke / CO detector batteries</t>
  </si>
  <si>
    <t xml:space="preserve">  SUBTOTAL — FIRE &amp; SAFETY COMPLIANCE</t>
  </si>
  <si>
    <t xml:space="preserve">UTILITIES (electricity &amp; water included in lease)</t>
  </si>
  <si>
    <t xml:space="preserve">Propane (2 × 420-gal tanks — Irving Energy)</t>
  </si>
  <si>
    <t xml:space="preserve">Propane — 2 × Irving 420-gal tanks. Install $9,945 (construction). ~$0.95/L NL pricing</t>
  </si>
  <si>
    <t xml:space="preserve">Waste removal / dumpster</t>
  </si>
  <si>
    <t xml:space="preserve">Conditional if we need to add extra garbage pickup</t>
  </si>
  <si>
    <t xml:space="preserve">Recycling pickup</t>
  </si>
  <si>
    <t xml:space="preserve">Conditional if we need to add extra recycling pickup</t>
  </si>
  <si>
    <t xml:space="preserve">Grease recycling (used oil)</t>
  </si>
  <si>
    <t xml:space="preserve">Monthly pickup</t>
  </si>
  <si>
    <t xml:space="preserve">  SUBTOTAL — UTILITIES</t>
  </si>
  <si>
    <t xml:space="preserve">POS system subscription</t>
  </si>
  <si>
    <t xml:space="preserve">Square — monthly</t>
  </si>
  <si>
    <t xml:space="preserve">Reservation system (OpenTable/Resy)</t>
  </si>
  <si>
    <t xml:space="preserve">Monthly subscription (OpenTable doesn't publicly list prices)</t>
  </si>
  <si>
    <t xml:space="preserve">Website hosting &amp; domain</t>
  </si>
  <si>
    <t xml:space="preserve">Annual cost spread monthly</t>
  </si>
  <si>
    <t xml:space="preserve">Security camera cloud storage</t>
  </si>
  <si>
    <t xml:space="preserve">Inventory management software</t>
  </si>
  <si>
    <t xml:space="preserve">MarketMan or similar - I don’t think this will be necessary with Square and SQL</t>
  </si>
  <si>
    <t xml:space="preserve">Staff scheduling software (7shifts)</t>
  </si>
  <si>
    <t xml:space="preserve">Monthly subscription - I can create one to avoid this cost</t>
  </si>
  <si>
    <t xml:space="preserve">Internet (Bell Fibe, 3-year contract)</t>
  </si>
  <si>
    <t xml:space="preserve">Alarm system monitoring</t>
  </si>
  <si>
    <t xml:space="preserve">Monthly contract</t>
  </si>
  <si>
    <t xml:space="preserve">Music streaming (Spotify Business/Rockbot)</t>
  </si>
  <si>
    <t xml:space="preserve">Commercial license streaming</t>
  </si>
  <si>
    <t xml:space="preserve">Payroll processing</t>
  </si>
  <si>
    <t xml:space="preserve">  SUBTOTAL — TECHNOLOGY &amp; POS</t>
  </si>
  <si>
    <t xml:space="preserve">SOCAN — music performance rights</t>
  </si>
  <si>
    <t xml:space="preserve">Annual — required for playing music in venue</t>
  </si>
  <si>
    <t xml:space="preserve">Re:Sound — recorded music rights</t>
  </si>
  <si>
    <t xml:space="preserve">Annual — paired with SOCAN</t>
  </si>
  <si>
    <t xml:space="preserve">Liquor license renewal (NLC)</t>
  </si>
  <si>
    <t xml:space="preserve">Annual — Newfoundland Liquor Corp</t>
  </si>
  <si>
    <t xml:space="preserve">Business license renewal</t>
  </si>
  <si>
    <t xml:space="preserve">Municipal — City of St. John's</t>
  </si>
  <si>
    <t xml:space="preserve">Health permit / food premises</t>
  </si>
  <si>
    <t xml:space="preserve">Annual — Eastern Health</t>
  </si>
  <si>
    <t xml:space="preserve">Food handler certifications</t>
  </si>
  <si>
    <t xml:space="preserve">Fire inspection fees</t>
  </si>
  <si>
    <t xml:space="preserve">Annual — municipal</t>
  </si>
  <si>
    <t xml:space="preserve">Patio permit (seasonal)</t>
  </si>
  <si>
    <t xml:space="preserve">Per patio build estimate — annual seasonal permit</t>
  </si>
  <si>
    <t xml:space="preserve">Sidewalk signage permit</t>
  </si>
  <si>
    <t xml:space="preserve">Annual — A-frame board</t>
  </si>
  <si>
    <t xml:space="preserve">  SUBTOTAL — LICENSING, PERMITS &amp; COMPLIANCE</t>
  </si>
  <si>
    <t xml:space="preserve">Commercial general liability</t>
  </si>
  <si>
    <t xml:space="preserve">Property / contents insurance</t>
  </si>
  <si>
    <t xml:space="preserve">Equipment, build-out, inventory — ~$3,000/yr</t>
  </si>
  <si>
    <t xml:space="preserve">Liquor liability</t>
  </si>
  <si>
    <t xml:space="preserve">Required for licensed — ~$1,800/yr</t>
  </si>
  <si>
    <t xml:space="preserve">Business interruption</t>
  </si>
  <si>
    <t xml:space="preserve">Loss of income coverage — ~$1,200/yr</t>
  </si>
  <si>
    <t xml:space="preserve">Equipment breakdown</t>
  </si>
  <si>
    <t xml:space="preserve">Major equipment failure — ~$900/yr</t>
  </si>
  <si>
    <t xml:space="preserve">Workers' compensation (WHSCC NL)</t>
  </si>
  <si>
    <t xml:space="preserve">Annual premium — Workplace Health Safety NL, ~2.5% of payroll</t>
  </si>
  <si>
    <t xml:space="preserve">Cyber liability</t>
  </si>
  <si>
    <t xml:space="preserve">Annual — customer payment data</t>
  </si>
  <si>
    <t xml:space="preserve">  SUBTOTAL — INSURANCE</t>
  </si>
  <si>
    <t xml:space="preserve">Menu printing &amp; reprinting</t>
  </si>
  <si>
    <t xml:space="preserve">Quarterly — seasonal changes, fine dining quality</t>
  </si>
  <si>
    <t xml:space="preserve">Business cards</t>
  </si>
  <si>
    <t xml:space="preserve">Semi-annual — management</t>
  </si>
  <si>
    <t xml:space="preserve">Gift cards / certificates</t>
  </si>
  <si>
    <t xml:space="preserve">Quarterly stock — heavier at holidays</t>
  </si>
  <si>
    <t xml:space="preserve">Loyalty program costs</t>
  </si>
  <si>
    <t xml:space="preserve">App/card fees + rewards - Will have our own</t>
  </si>
  <si>
    <t xml:space="preserve">Social media advertising</t>
  </si>
  <si>
    <t xml:space="preserve">FB/IG/TikTok — heavy push in patio season</t>
  </si>
  <si>
    <t xml:space="preserve">Google Ads / local search</t>
  </si>
  <si>
    <t xml:space="preserve">Google Business, local search ads</t>
  </si>
  <si>
    <t xml:space="preserve">Photography — food &amp; interior</t>
  </si>
  <si>
    <t xml:space="preserve">Quarterly professional shoots</t>
  </si>
  <si>
    <t xml:space="preserve">Seasonal / holiday promotional materials</t>
  </si>
  <si>
    <t xml:space="preserve">  SUBTOTAL — MARKETING &amp; PRINTING</t>
  </si>
  <si>
    <t xml:space="preserve">Uniform purchase &amp; replacement</t>
  </si>
  <si>
    <t xml:space="preserve">Quarterly — shirts, pants, ties</t>
  </si>
  <si>
    <t xml:space="preserve">Aprons (server / bartender)</t>
  </si>
  <si>
    <t xml:space="preserve">Staff meals / shift meals</t>
  </si>
  <si>
    <t xml:space="preserve">~$8-10/person/shift — scales with headcount</t>
  </si>
  <si>
    <t xml:space="preserve">  SUBTOTAL — UNIFORMS &amp; STAFF</t>
  </si>
  <si>
    <t xml:space="preserve">Office supplies</t>
  </si>
  <si>
    <t xml:space="preserve">Pens, paper, printer paper, binders</t>
  </si>
  <si>
    <t xml:space="preserve">Printer ink / toner</t>
  </si>
  <si>
    <t xml:space="preserve">Bookkeeping / accounting fees</t>
  </si>
  <si>
    <t xml:space="preserve">External bookkeeper — monthly retainer</t>
  </si>
  <si>
    <t xml:space="preserve">Bank fees &amp; service charges</t>
  </si>
  <si>
    <t xml:space="preserve">Business account fees</t>
  </si>
  <si>
    <t xml:space="preserve">Petty cash replenishment</t>
  </si>
  <si>
    <t xml:space="preserve">Monthly</t>
  </si>
  <si>
    <t xml:space="preserve">HR / legal consultation (budget)</t>
  </si>
  <si>
    <t xml:space="preserve">Quarterly budget for employment issues</t>
  </si>
  <si>
    <t xml:space="preserve">  SUBTOTAL — OFFICE &amp; ADMINISTRATION</t>
  </si>
  <si>
    <t xml:space="preserve">Fresh flowers / plants</t>
  </si>
  <si>
    <t xml:space="preserve">Weekly arrangements — fine dining essential</t>
  </si>
  <si>
    <t xml:space="preserve">Candles / tealights / votives</t>
  </si>
  <si>
    <t xml:space="preserve">Nightly ambiance — every table</t>
  </si>
  <si>
    <t xml:space="preserve">Seasonal décor</t>
  </si>
  <si>
    <t xml:space="preserve">Summer, fall, Christmas</t>
  </si>
  <si>
    <t xml:space="preserve">Speaker / audio equipment upkeep</t>
  </si>
  <si>
    <t xml:space="preserve">Annual maintenance</t>
  </si>
  <si>
    <t xml:space="preserve">  SUBTOTAL — DÉCOR &amp; AMBIANCE</t>
  </si>
  <si>
    <t xml:space="preserve">Snow removal &amp; salting</t>
  </si>
  <si>
    <t xml:space="preserve">Oct-Apr — contract or per-visit, St. John's winter</t>
  </si>
  <si>
    <t xml:space="preserve">Patio install &amp; teardown labor (annual)</t>
  </si>
  <si>
    <t xml:space="preserve">Setup Jun + teardown Oct; actual cost is $6,250/yr</t>
  </si>
  <si>
    <t xml:space="preserve">Off-season patio storage rental (9 months)</t>
  </si>
  <si>
    <t xml:space="preserve">9 months @ $500/mo = $4,500/yr (Nov–Jul, off-season heating)</t>
  </si>
  <si>
    <t xml:space="preserve">Deck re-stain / waterproofing (annual)</t>
  </si>
  <si>
    <t xml:space="preserve">Annual deck re-stain/waterproofing (late season)</t>
  </si>
  <si>
    <t xml:space="preserve">Structural inspection &amp; hardware check</t>
  </si>
  <si>
    <t xml:space="preserve">Annual structural inspection &amp; load testing</t>
  </si>
  <si>
    <t xml:space="preserve">Canopy fabric replacement reserve</t>
  </si>
  <si>
    <t xml:space="preserve">Deferred to Year 2 (pending structural assessment)</t>
  </si>
  <si>
    <t xml:space="preserve">Patio heaters — propane (patio season)</t>
  </si>
  <si>
    <t xml:space="preserve">Patio season propane for heaters (Jul-Sep)</t>
  </si>
  <si>
    <t xml:space="preserve">  SUBTOTAL — EXTERIOR &amp; SEASONAL</t>
  </si>
  <si>
    <t xml:space="preserve">CO2 tanks (draft beer, carbonation)</t>
  </si>
  <si>
    <t xml:space="preserve">Rental + refill — monthly</t>
  </si>
  <si>
    <t xml:space="preserve">Bar garnishes &amp; perishables</t>
  </si>
  <si>
    <t xml:space="preserve">Citrus, olives, cherries, herbs, bitters</t>
  </si>
  <si>
    <t xml:space="preserve">Bar tools replacement</t>
  </si>
  <si>
    <t xml:space="preserve">Quarterly — shakers, jiggers, muddlers</t>
  </si>
  <si>
    <t xml:space="preserve">Wine preservation system (Coravin)</t>
  </si>
  <si>
    <t xml:space="preserve">Potentially</t>
  </si>
  <si>
    <t xml:space="preserve">Keg deposits &amp; returns</t>
  </si>
  <si>
    <t xml:space="preserve">Ongoing draft management</t>
  </si>
  <si>
    <t xml:space="preserve">  SUBTOTAL — BEVERAGE-SPECIFIC COSTS</t>
  </si>
  <si>
    <t xml:space="preserve">Water filtration cartridges</t>
  </si>
  <si>
    <t xml:space="preserve">Quarterly — espresso, ice machine, bar</t>
  </si>
  <si>
    <t xml:space="preserve">Battery replacement (remotes, scales, clocks)</t>
  </si>
  <si>
    <t xml:space="preserve">Staff training (Smart Serve, WHMIS, food safety)</t>
  </si>
  <si>
    <t xml:space="preserve">Semi-annual — new hire dependent</t>
  </si>
  <si>
    <t xml:space="preserve">Charitable donations / community sponsorships</t>
  </si>
  <si>
    <t xml:space="preserve">Quarterly — community involvement</t>
  </si>
  <si>
    <t xml:space="preserve">Cab / ride vouchers (intoxicated guests)</t>
  </si>
  <si>
    <t xml:space="preserve">Responsible service — higher in busy months</t>
  </si>
  <si>
    <t xml:space="preserve">Coat check supplies (seasonal)</t>
  </si>
  <si>
    <t xml:space="preserve">Hangers, tags — Oct-May</t>
  </si>
  <si>
    <t xml:space="preserve">Key cutting / locksmith</t>
  </si>
  <si>
    <t xml:space="preserve">Semi-annual — staff turnover, lock changes</t>
  </si>
  <si>
    <t xml:space="preserve">Pest bird deterrents (patio)</t>
  </si>
  <si>
    <t xml:space="preserve">Spring install + fall removal</t>
  </si>
  <si>
    <t xml:space="preserve">Menu translation / accessibility</t>
  </si>
  <si>
    <t xml:space="preserve">Annual update</t>
  </si>
  <si>
    <t xml:space="preserve">  SUBTOTAL — MISCELLANEOUS / OFTEN FORGOTTEN</t>
  </si>
  <si>
    <t xml:space="preserve">TOTAL MONTHLY OPERATIONAL EXPENSES</t>
  </si>
  <si>
    <t xml:space="preserve">  As % of Revenue</t>
  </si>
  <si>
    <t xml:space="preserve">PATIO BUILD — SPACE ANALYSIS</t>
  </si>
  <si>
    <t xml:space="preserve">Snōw White Laundry — 40-Seat Wood Deck Patio + Speed Bar (Water Street Pedestrian Mall)</t>
  </si>
  <si>
    <t xml:space="preserve">GIVEN DIMENSIONS</t>
  </si>
  <si>
    <t xml:space="preserve">Patio Length (ft)</t>
  </si>
  <si>
    <t xml:space="preserve">Patio Width (ft)</t>
  </si>
  <si>
    <t xml:space="preserve">Total Area (sq ft)</t>
  </si>
  <si>
    <t xml:space="preserve">Target Seats</t>
  </si>
  <si>
    <t xml:space="preserve">SPACE STANDARDS (Industry Benchmarks)</t>
  </si>
  <si>
    <t xml:space="preserve">Seating Type</t>
  </si>
  <si>
    <t xml:space="preserve">Sq Ft / Person</t>
  </si>
  <si>
    <t xml:space="preserve">Code Minimum (standing/assembly)</t>
  </si>
  <si>
    <t xml:space="preserve">IBC unconcentrated assembly</t>
  </si>
  <si>
    <t xml:space="preserve">Outdoor Casual Dining (budget)</t>
  </si>
  <si>
    <t xml:space="preserve">Tight patio, bar stools + small tables</t>
  </si>
  <si>
    <t xml:space="preserve">Standard Restaurant Dining</t>
  </si>
  <si>
    <t xml:space="preserve">Industry standard per Oak Street Mfg</t>
  </si>
  <si>
    <t xml:space="preserve">Comfortable Full-Service Dining</t>
  </si>
  <si>
    <t xml:space="preserve">IBC dining area standard / Toast POS</t>
  </si>
  <si>
    <t xml:space="preserve">Fine Dining / Upscale</t>
  </si>
  <si>
    <t xml:space="preserve">Spacious, white-tablecloth feel</t>
  </si>
  <si>
    <t xml:space="preserve">CAPACITY ANALYSIS: CAN 40 SEATS FIT?</t>
  </si>
  <si>
    <t xml:space="preserve">Available sq ft per seat (raw)</t>
  </si>
  <si>
    <t xml:space="preserve">DEDUCTIONS FOR NON-SEATING AREAS</t>
  </si>
  <si>
    <t xml:space="preserve">Item</t>
  </si>
  <si>
    <t xml:space="preserve">Sq Ft</t>
  </si>
  <si>
    <t xml:space="preserve">Speed bar footprint (est. 10ft x 3ft)</t>
  </si>
  <si>
    <t xml:space="preserve">Server aisle / circulation (3ft x 60ft)</t>
  </si>
  <si>
    <t xml:space="preserve">ADA clearance / entry path</t>
  </si>
  <si>
    <t xml:space="preserve">Planter / railing buffer</t>
  </si>
  <si>
    <t xml:space="preserve">Total Deductions</t>
  </si>
  <si>
    <t xml:space="preserve">Usable Seating Area (sq ft)</t>
  </si>
  <si>
    <t xml:space="preserve">Usable sq ft per seat</t>
  </si>
  <si>
    <t xml:space="preserve">VERDICT</t>
  </si>
  <si>
    <t xml:space="preserve">MAX COMFORTABLE SEATS (at various standards):</t>
  </si>
  <si>
    <t xml:space="preserve">At 10 sq ft/person (tight outdoor)</t>
  </si>
  <si>
    <t xml:space="preserve">At 12 sq ft/person (standard)</t>
  </si>
  <si>
    <t xml:space="preserve">At 15 sq ft/person (comfortable)</t>
  </si>
  <si>
    <t xml:space="preserve">PATIO BUILD — COST ESTIMATE</t>
  </si>
  <si>
    <t xml:space="preserve">60ft x 12ft Wood Deck on Pedestrian Mall | 40 Seats + Speed Bar | Seasonal Install/Teardown</t>
  </si>
  <si>
    <t xml:space="preserve">1. PATIO CONSTRUCTION</t>
  </si>
  <si>
    <t xml:space="preserve">Low Est.</t>
  </si>
  <si>
    <t xml:space="preserve">High Est.</t>
  </si>
  <si>
    <t xml:space="preserve">Mid Est.</t>
  </si>
  <si>
    <t xml:space="preserve">Wood deck platform (PT frame + decking, 720 sq ft)</t>
  </si>
  <si>
    <t xml:space="preserve">PT frame + decking boards; modular sections for seasonal install/teardown</t>
  </si>
  <si>
    <t xml:space="preserve">Wind barrier panels + perimeter railing (removable)</t>
  </si>
  <si>
    <t xml:space="preserve">Polycarbonate or tempered glass panels in wood frames; road-facing wind protection</t>
  </si>
  <si>
    <t xml:space="preserve">Road surface prep &amp; leveling shims / base plates</t>
  </si>
  <si>
    <t xml:space="preserve">Leveling for road crown/grade; rubber pads to protect asphalt</t>
  </si>
  <si>
    <t xml:space="preserve">Electrical — portable / weatherproof extension</t>
  </si>
  <si>
    <t xml:space="preserve">Temp power run or outdoor-rated portable panel</t>
  </si>
  <si>
    <t xml:space="preserve">Lighting (portable string lights / battery / solar)</t>
  </si>
  <si>
    <t xml:space="preserve">Removable hook-mount string lights or solar stakes</t>
  </si>
  <si>
    <t xml:space="preserve">Portable bar sink (self-contained / no plumb-in)</t>
  </si>
  <si>
    <t xml:space="preserve">No plumbing — speed bar is dry (ice bin + fridge only)</t>
  </si>
  <si>
    <t xml:space="preserve">Pop-up canopy / commercial tent (removable)</t>
  </si>
  <si>
    <t xml:space="preserve">Deferred to Year 2 — not in Year 1 build</t>
  </si>
  <si>
    <t xml:space="preserve">Seasonal patio permit</t>
  </si>
  <si>
    <t xml:space="preserve">Annual seasonal permit; varies by city</t>
  </si>
  <si>
    <t xml:space="preserve">Assembly labor / contractor (build + teardown)</t>
  </si>
  <si>
    <t xml:space="preserve">~12% of materials — wood build requires more skilled labor</t>
  </si>
  <si>
    <t xml:space="preserve">SUBTOTAL: CONSTRUCTION</t>
  </si>
  <si>
    <t xml:space="preserve">2. PATIO FURNITURE (40 seats)</t>
  </si>
  <si>
    <t xml:space="preserve">Stackable dining chairs x 32 (commercial)</t>
  </si>
  <si>
    <t xml:space="preserve">$100-300/ea; aluminum stackable for storage</t>
  </si>
  <si>
    <t xml:space="preserve">Stackable bar stools x 8 (speed bar)</t>
  </si>
  <si>
    <t xml:space="preserve">$150-500/ea; stackable/foldable</t>
  </si>
  <si>
    <t xml:space="preserve">Folding/nesting dining tables x 8 (4-tops)</t>
  </si>
  <si>
    <t xml:space="preserve">$300-1,000/ea; fold-flat for off-season</t>
  </si>
  <si>
    <t xml:space="preserve">Bar-height table or ledge (speed bar)</t>
  </si>
  <si>
    <t xml:space="preserve">Mounted or freestanding</t>
  </si>
  <si>
    <t xml:space="preserve">Umbrellas x 4 (9ft commercial)</t>
  </si>
  <si>
    <t xml:space="preserve">$200-800/ea with bases</t>
  </si>
  <si>
    <t xml:space="preserve">Portable patio heaters x 2 (propane tower)</t>
  </si>
  <si>
    <t xml:space="preserve">$300-1,200/ea; wheeled, stores in shed/garage</t>
  </si>
  <si>
    <t xml:space="preserve">Planters / décor / wind screens</t>
  </si>
  <si>
    <t xml:space="preserve">Ambiance + privacy</t>
  </si>
  <si>
    <t xml:space="preserve">SUBTOTAL: FURNITURE</t>
  </si>
  <si>
    <t xml:space="preserve">3. SPEED BAR (SIMPLE WOOD BUILD — NO PLUMBING)</t>
  </si>
  <si>
    <t xml:space="preserve">Bar counter built from patio lumber (10ft)</t>
  </si>
  <si>
    <t xml:space="preserve">Built on-site from same wood stock as patio deck</t>
  </si>
  <si>
    <t xml:space="preserve">Bar frame / supports (wood, same lumber)</t>
  </si>
  <si>
    <t xml:space="preserve">Simple post-and-beam; breaks down for storage</t>
  </si>
  <si>
    <t xml:space="preserve">Speed rails (double-tier, 36" x 2)</t>
  </si>
  <si>
    <t xml:space="preserve">Stainless steel; Advance Tabco etc.</t>
  </si>
  <si>
    <t xml:space="preserve">Insulated ice bin (drop-in)</t>
  </si>
  <si>
    <t xml:space="preserve">No plumbing — manual drain</t>
  </si>
  <si>
    <t xml:space="preserve">Cocktail station tools / mats</t>
  </si>
  <si>
    <t xml:space="preserve">Shakers, strainers, jiggers, bar mats</t>
  </si>
  <si>
    <t xml:space="preserve">Small undercounter fridge</t>
  </si>
  <si>
    <t xml:space="preserve">For mixers, garnishes, beer; plug-in only</t>
  </si>
  <si>
    <t xml:space="preserve">POS terminal + mount</t>
  </si>
  <si>
    <t xml:space="preserve">Weatherproof or covered terminal</t>
  </si>
  <si>
    <t xml:space="preserve">SUBTOTAL: SPEED BAR</t>
  </si>
  <si>
    <t xml:space="preserve">GRAND TOTAL</t>
  </si>
  <si>
    <t xml:space="preserve">Contingency (10-15% recommended)</t>
  </si>
  <si>
    <t xml:space="preserve">TOTAL WITH CONTINGENCY</t>
  </si>
  <si>
    <t xml:space="preserve">COST PER SEAT (40 seats)</t>
  </si>
  <si>
    <t xml:space="preserve">Low estimate per seat</t>
  </si>
  <si>
    <t xml:space="preserve">High estimate per seat</t>
  </si>
  <si>
    <t xml:space="preserve">ANNUAL RECURRING: SEASONAL COSTS</t>
  </si>
  <si>
    <t xml:space="preserve">Off-season storage rental (est. 6 months)</t>
  </si>
  <si>
    <t xml:space="preserve">$200-600/mo for storage unit</t>
  </si>
  <si>
    <t xml:space="preserve">Annual setup + teardown labor (2 days)</t>
  </si>
  <si>
    <t xml:space="preserve">Crew for spring setup + fall breakdown</t>
  </si>
  <si>
    <t xml:space="preserve">Seasonal patio permit renewal</t>
  </si>
  <si>
    <t xml:space="preserve">TOTAL ANNUAL RECURRING</t>
  </si>
  <si>
    <t xml:space="preserve">Note: Mid-estimate ($44K) + contingency ($6K) = $50K carried to Tab 2. Speed bar is a simple wood build from patio lumber — no plumbing. Canopy deferred to Year 2.</t>
  </si>
</sst>
</file>

<file path=xl/styles.xml><?xml version="1.0" encoding="utf-8"?>
<styleSheet xmlns="http://schemas.openxmlformats.org/spreadsheetml/2006/main">
  <numFmts count="7">
    <numFmt numFmtId="164" formatCode="General"/>
    <numFmt numFmtId="165" formatCode="\$#,##0;&quot;($&quot;#,##0\);\-"/>
    <numFmt numFmtId="166" formatCode="0.0%;\(0.0%\);\-"/>
    <numFmt numFmtId="167" formatCode="#,##0"/>
    <numFmt numFmtId="168" formatCode="@"/>
    <numFmt numFmtId="169" formatCode="\$#,##0"/>
    <numFmt numFmtId="170" formatCode="0.0"/>
  </numFmts>
  <fonts count="26">
    <font>
      <sz val="11"/>
      <color theme="1"/>
      <name val="Calibri"/>
      <family val="2"/>
      <charset val="1"/>
    </font>
    <font>
      <sz val="10"/>
      <name val="Arial"/>
      <family val="0"/>
    </font>
    <font>
      <sz val="10"/>
      <name val="Arial"/>
      <family val="0"/>
    </font>
    <font>
      <sz val="10"/>
      <name val="Arial"/>
      <family val="0"/>
    </font>
    <font>
      <b val="true"/>
      <sz val="13"/>
      <color rgb="FF1B2A4A"/>
      <name val="Arial"/>
      <family val="2"/>
      <charset val="1"/>
    </font>
    <font>
      <i val="true"/>
      <sz val="10"/>
      <color rgb="FF2E5090"/>
      <name val="Arial"/>
      <family val="2"/>
      <charset val="1"/>
    </font>
    <font>
      <b val="true"/>
      <sz val="10"/>
      <color rgb="FFFFFFFF"/>
      <name val="Arial"/>
      <family val="2"/>
      <charset val="1"/>
    </font>
    <font>
      <sz val="10"/>
      <color rgb="FF333333"/>
      <name val="Arial"/>
      <family val="2"/>
      <charset val="1"/>
    </font>
    <font>
      <i val="true"/>
      <sz val="9"/>
      <color rgb="FF666666"/>
      <name val="Arial"/>
      <family val="2"/>
      <charset val="1"/>
    </font>
    <font>
      <b val="true"/>
      <sz val="11"/>
      <color rgb="FF1B2A4A"/>
      <name val="Arial"/>
      <family val="2"/>
      <charset val="1"/>
    </font>
    <font>
      <sz val="9"/>
      <color rgb="FF666666"/>
      <name val="Arial"/>
      <family val="2"/>
      <charset val="1"/>
    </font>
    <font>
      <b val="true"/>
      <sz val="10"/>
      <color rgb="FF2E5090"/>
      <name val="Arial"/>
      <family val="2"/>
      <charset val="1"/>
    </font>
    <font>
      <sz val="10"/>
      <name val="Arial"/>
      <family val="2"/>
      <charset val="1"/>
    </font>
    <font>
      <b val="true"/>
      <i val="true"/>
      <sz val="10"/>
      <color rgb="FFFFFFFF"/>
      <name val="Arial"/>
      <family val="2"/>
      <charset val="1"/>
    </font>
    <font>
      <b val="true"/>
      <i val="true"/>
      <sz val="10"/>
      <color rgb="FF2E5090"/>
      <name val="Arial"/>
      <family val="2"/>
      <charset val="1"/>
    </font>
    <font>
      <b val="true"/>
      <sz val="9"/>
      <name val="Arial"/>
      <family val="2"/>
      <charset val="1"/>
    </font>
    <font>
      <sz val="10"/>
      <color rgb="FF000000"/>
      <name val="Arial"/>
      <family val="2"/>
      <charset val="1"/>
    </font>
    <font>
      <b val="true"/>
      <sz val="10"/>
      <name val="Arial"/>
      <family val="2"/>
      <charset val="1"/>
    </font>
    <font>
      <sz val="9"/>
      <color rgb="FF999999"/>
      <name val="Arial"/>
      <family val="2"/>
      <charset val="1"/>
    </font>
    <font>
      <i val="true"/>
      <sz val="8"/>
      <color rgb="FF999999"/>
      <name val="Arial"/>
      <family val="2"/>
      <charset val="1"/>
    </font>
    <font>
      <b val="true"/>
      <sz val="10"/>
      <color rgb="FFC00000"/>
      <name val="Arial"/>
      <family val="2"/>
      <charset val="1"/>
    </font>
    <font>
      <b val="true"/>
      <sz val="11"/>
      <color rgb="FFFFFFFF"/>
      <name val="Arial"/>
      <family val="2"/>
      <charset val="1"/>
    </font>
    <font>
      <i val="true"/>
      <sz val="10"/>
      <color rgb="FF666666"/>
      <name val="Arial"/>
      <family val="2"/>
      <charset val="1"/>
    </font>
    <font>
      <i val="true"/>
      <sz val="9"/>
      <color rgb="FF2E5090"/>
      <name val="Arial"/>
      <family val="2"/>
      <charset val="1"/>
    </font>
    <font>
      <b val="true"/>
      <sz val="10"/>
      <color rgb="FF1B2A4A"/>
      <name val="Arial"/>
      <family val="2"/>
      <charset val="1"/>
    </font>
    <font>
      <sz val="10"/>
      <color rgb="FF999999"/>
      <name val="Arial"/>
      <family val="2"/>
      <charset val="1"/>
    </font>
  </fonts>
  <fills count="12">
    <fill>
      <patternFill patternType="none"/>
    </fill>
    <fill>
      <patternFill patternType="gray125"/>
    </fill>
    <fill>
      <patternFill patternType="solid">
        <fgColor rgb="FF2E5090"/>
        <bgColor rgb="FF2C3E6B"/>
      </patternFill>
    </fill>
    <fill>
      <patternFill patternType="solid">
        <fgColor rgb="FFF5F5F5"/>
        <bgColor rgb="FFF2F2F2"/>
      </patternFill>
    </fill>
    <fill>
      <patternFill patternType="solid">
        <fgColor rgb="FF1B2A4A"/>
        <bgColor rgb="FF333333"/>
      </patternFill>
    </fill>
    <fill>
      <patternFill patternType="solid">
        <fgColor rgb="FFE8EDF3"/>
        <bgColor rgb="FFF2F2F2"/>
      </patternFill>
    </fill>
    <fill>
      <patternFill patternType="solid">
        <fgColor rgb="FFE2EFDA"/>
        <bgColor rgb="FFE8EDF3"/>
      </patternFill>
    </fill>
    <fill>
      <patternFill patternType="solid">
        <fgColor rgb="FFDAEEF3"/>
        <bgColor rgb="FFE8EDF3"/>
      </patternFill>
    </fill>
    <fill>
      <patternFill patternType="solid">
        <fgColor theme="0"/>
        <bgColor rgb="FFF5F5F5"/>
      </patternFill>
    </fill>
    <fill>
      <patternFill patternType="solid">
        <fgColor rgb="FFF2F2F2"/>
        <bgColor rgb="FFF5F5F5"/>
      </patternFill>
    </fill>
    <fill>
      <patternFill patternType="solid">
        <fgColor rgb="FFFCE4EC"/>
        <bgColor rgb="FFF2F2F2"/>
      </patternFill>
    </fill>
    <fill>
      <patternFill patternType="solid">
        <fgColor rgb="FFD6E4F0"/>
        <bgColor rgb="FFDAEEF3"/>
      </patternFill>
    </fill>
  </fills>
  <borders count="11">
    <border diagonalUp="false" diagonalDown="false">
      <left/>
      <right/>
      <top/>
      <bottom/>
      <diagonal/>
    </border>
    <border diagonalUp="false" diagonalDown="false">
      <left/>
      <right/>
      <top/>
      <bottom style="medium">
        <color rgb="FF1B2A4A"/>
      </bottom>
      <diagonal/>
    </border>
    <border diagonalUp="false" diagonalDown="false">
      <left style="thin">
        <color rgb="FFCCCCCC"/>
      </left>
      <right style="thin">
        <color rgb="FFCCCCCC"/>
      </right>
      <top style="thin">
        <color rgb="FFCCCCCC"/>
      </top>
      <bottom style="thin">
        <color rgb="FFCCCCCC"/>
      </bottom>
      <diagonal/>
    </border>
    <border diagonalUp="false" diagonalDown="false">
      <left style="thin">
        <color rgb="FF1B2A4A"/>
      </left>
      <right style="thin">
        <color rgb="FF1B2A4A"/>
      </right>
      <top style="double">
        <color rgb="FF1B2A4A"/>
      </top>
      <bottom style="double">
        <color rgb="FF1B2A4A"/>
      </bottom>
      <diagonal/>
    </border>
    <border diagonalUp="false" diagonalDown="false">
      <left style="thin">
        <color rgb="FFCCCCCC"/>
      </left>
      <right style="thin">
        <color rgb="FFCCCCCC"/>
      </right>
      <top style="medium">
        <color rgb="FF2E5090"/>
      </top>
      <bottom style="medium">
        <color rgb="FF2E5090"/>
      </bottom>
      <diagonal/>
    </border>
    <border diagonalUp="false" diagonalDown="false">
      <left style="thin">
        <color rgb="FFCCCCCC"/>
      </left>
      <right style="thin">
        <color rgb="FFCCCCCC"/>
      </right>
      <top style="thin">
        <color rgb="FFCCCCCC"/>
      </top>
      <bottom style="medium"/>
      <diagonal/>
    </border>
    <border diagonalUp="false" diagonalDown="false">
      <left style="thin">
        <color rgb="FFB0B0B0"/>
      </left>
      <right style="thin">
        <color rgb="FFB0B0B0"/>
      </right>
      <top style="thin">
        <color rgb="FFB0B0B0"/>
      </top>
      <bottom style="thin">
        <color rgb="FFB0B0B0"/>
      </bottom>
      <diagonal/>
    </border>
    <border diagonalUp="false" diagonalDown="false">
      <left style="thin">
        <color rgb="FFCCCCCC"/>
      </left>
      <right style="thin">
        <color rgb="FFCCCCCC"/>
      </right>
      <top style="thin">
        <color rgb="FFCCCCCC"/>
      </top>
      <bottom/>
      <diagonal/>
    </border>
    <border diagonalUp="false" diagonalDown="false">
      <left style="thin">
        <color rgb="FFCCCCCC"/>
      </left>
      <right style="thin">
        <color rgb="FFCCCCCC"/>
      </right>
      <top style="medium"/>
      <bottom style="double"/>
      <diagonal/>
    </border>
    <border diagonalUp="false" diagonalDown="false">
      <left style="thin">
        <color rgb="FFCCCCCC"/>
      </left>
      <right/>
      <top style="thin">
        <color rgb="FFCCCCCC"/>
      </top>
      <bottom style="thin">
        <color rgb="FFCCCCCC"/>
      </bottom>
      <diagonal/>
    </border>
    <border diagonalUp="false" diagonalDown="false">
      <left/>
      <right/>
      <top style="thin">
        <color rgb="FFB0B0B0"/>
      </top>
      <bottom style="thin">
        <color rgb="FFB0B0B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center"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6" fillId="2" borderId="2" xfId="0" applyFont="true" applyBorder="true" applyAlignment="true" applyProtection="false">
      <alignment horizontal="left" vertical="center" textRotation="0" wrapText="true" indent="0" shrinkToFit="false"/>
      <protection locked="true" hidden="false"/>
    </xf>
    <xf numFmtId="164" fontId="6" fillId="2" borderId="2" xfId="0" applyFont="true" applyBorder="true" applyAlignment="true" applyProtection="false">
      <alignment horizontal="center" vertical="center" textRotation="0" wrapText="false" indent="0" shrinkToFit="false"/>
      <protection locked="true" hidden="false"/>
    </xf>
    <xf numFmtId="164" fontId="7" fillId="0" borderId="2" xfId="0" applyFont="true" applyBorder="true" applyAlignment="true" applyProtection="false">
      <alignment horizontal="left" vertical="center" textRotation="0" wrapText="true" indent="0" shrinkToFit="false"/>
      <protection locked="true" hidden="false"/>
    </xf>
    <xf numFmtId="165" fontId="7" fillId="0" borderId="2" xfId="0" applyFont="true" applyBorder="true" applyAlignment="true" applyProtection="false">
      <alignment horizontal="right" vertical="center" textRotation="0" wrapText="false" indent="0" shrinkToFit="false"/>
      <protection locked="true" hidden="false"/>
    </xf>
    <xf numFmtId="166" fontId="7" fillId="0" borderId="2" xfId="0" applyFont="true" applyBorder="true" applyAlignment="true" applyProtection="false">
      <alignment horizontal="right" vertical="center" textRotation="0" wrapText="false" indent="0" shrinkToFit="false"/>
      <protection locked="true" hidden="false"/>
    </xf>
    <xf numFmtId="164" fontId="8" fillId="0" borderId="2" xfId="0" applyFont="true" applyBorder="true" applyAlignment="true" applyProtection="false">
      <alignment horizontal="left" vertical="center" textRotation="0" wrapText="true" indent="0" shrinkToFit="false"/>
      <protection locked="true" hidden="false"/>
    </xf>
    <xf numFmtId="164" fontId="7" fillId="3" borderId="2" xfId="0" applyFont="true" applyBorder="true" applyAlignment="true" applyProtection="false">
      <alignment horizontal="left" vertical="center" textRotation="0" wrapText="true" indent="0" shrinkToFit="false"/>
      <protection locked="true" hidden="false"/>
    </xf>
    <xf numFmtId="165" fontId="7" fillId="3" borderId="2" xfId="0" applyFont="true" applyBorder="true" applyAlignment="true" applyProtection="false">
      <alignment horizontal="right" vertical="center" textRotation="0" wrapText="false" indent="0" shrinkToFit="false"/>
      <protection locked="true" hidden="false"/>
    </xf>
    <xf numFmtId="166" fontId="7" fillId="3" borderId="2" xfId="0" applyFont="true" applyBorder="true" applyAlignment="true" applyProtection="false">
      <alignment horizontal="right" vertical="center" textRotation="0" wrapText="false" indent="0" shrinkToFit="false"/>
      <protection locked="true" hidden="false"/>
    </xf>
    <xf numFmtId="164" fontId="8" fillId="3" borderId="2" xfId="0" applyFont="true" applyBorder="true" applyAlignment="true" applyProtection="false">
      <alignment horizontal="left" vertical="center" textRotation="0" wrapText="true" indent="0" shrinkToFit="false"/>
      <protection locked="true" hidden="false"/>
    </xf>
    <xf numFmtId="164" fontId="6" fillId="4" borderId="3" xfId="0" applyFont="true" applyBorder="true" applyAlignment="true" applyProtection="false">
      <alignment horizontal="left" vertical="center" textRotation="0" wrapText="true" indent="0" shrinkToFit="false"/>
      <protection locked="true" hidden="false"/>
    </xf>
    <xf numFmtId="165" fontId="6" fillId="4" borderId="3" xfId="0" applyFont="true" applyBorder="true" applyAlignment="true" applyProtection="false">
      <alignment horizontal="right" vertical="center" textRotation="0" wrapText="false" indent="0" shrinkToFit="false"/>
      <protection locked="true" hidden="false"/>
    </xf>
    <xf numFmtId="166" fontId="6" fillId="4" borderId="3" xfId="0" applyFont="true" applyBorder="true" applyAlignment="true" applyProtection="false">
      <alignment horizontal="right" vertical="center" textRotation="0" wrapText="false" indent="0" shrinkToFit="false"/>
      <protection locked="true" hidden="false"/>
    </xf>
    <xf numFmtId="164" fontId="9" fillId="5" borderId="2"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top" textRotation="0" wrapText="tru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5" borderId="4" xfId="0" applyFont="true" applyBorder="true" applyAlignment="true" applyProtection="false">
      <alignment horizontal="left" vertical="center" textRotation="0" wrapText="true" indent="0" shrinkToFit="false"/>
      <protection locked="true" hidden="false"/>
    </xf>
    <xf numFmtId="165" fontId="11" fillId="5" borderId="4" xfId="0" applyFont="true" applyBorder="true" applyAlignment="true" applyProtection="false">
      <alignment horizontal="right" vertical="center" textRotation="0" wrapText="false" indent="0" shrinkToFit="false"/>
      <protection locked="true" hidden="false"/>
    </xf>
    <xf numFmtId="164" fontId="12"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7" fillId="6" borderId="2" xfId="0" applyFont="tru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5" fontId="7" fillId="6" borderId="2" xfId="0" applyFont="true" applyBorder="true" applyAlignment="true" applyProtection="false">
      <alignment horizontal="right" vertical="center" textRotation="0" wrapText="false" indent="0" shrinkToFit="false"/>
      <protection locked="true" hidden="false"/>
    </xf>
    <xf numFmtId="165" fontId="7" fillId="0" borderId="2" xfId="0" applyFont="true" applyBorder="true" applyAlignment="false" applyProtection="false">
      <alignment horizontal="general" vertical="bottom" textRotation="0" wrapText="false" indent="0" shrinkToFit="false"/>
      <protection locked="true" hidden="false"/>
    </xf>
    <xf numFmtId="164" fontId="11" fillId="5" borderId="2" xfId="0" applyFont="true" applyBorder="true" applyAlignment="false" applyProtection="false">
      <alignment horizontal="general" vertical="bottom" textRotation="0" wrapText="false" indent="0" shrinkToFit="false"/>
      <protection locked="true" hidden="false"/>
    </xf>
    <xf numFmtId="165" fontId="11" fillId="5" borderId="2" xfId="0" applyFont="true" applyBorder="true" applyAlignment="true" applyProtection="false">
      <alignment horizontal="right" vertical="center" textRotation="0" wrapText="false" indent="0" shrinkToFit="false"/>
      <protection locked="true" hidden="false"/>
    </xf>
    <xf numFmtId="164" fontId="9" fillId="5" borderId="2" xfId="0" applyFont="true" applyBorder="true" applyAlignment="true" applyProtection="false">
      <alignment horizontal="center" vertical="center" textRotation="0" wrapText="false" indent="0" shrinkToFit="false"/>
      <protection locked="true" hidden="false"/>
    </xf>
    <xf numFmtId="167" fontId="7" fillId="0" borderId="2" xfId="0" applyFont="true" applyBorder="true" applyAlignment="true" applyProtection="false">
      <alignment horizontal="right" vertical="center" textRotation="0" wrapText="false" indent="0" shrinkToFit="false"/>
      <protection locked="true" hidden="false"/>
    </xf>
    <xf numFmtId="167" fontId="7" fillId="3" borderId="2" xfId="0" applyFont="true" applyBorder="true" applyAlignment="true" applyProtection="false">
      <alignment horizontal="right" vertical="center" textRotation="0" wrapText="false" indent="0" shrinkToFit="false"/>
      <protection locked="true" hidden="false"/>
    </xf>
    <xf numFmtId="164" fontId="13" fillId="4" borderId="2" xfId="0" applyFont="true" applyBorder="true" applyAlignment="true" applyProtection="false">
      <alignment horizontal="left" vertical="center" textRotation="0" wrapText="true" indent="0" shrinkToFit="false"/>
      <protection locked="true" hidden="false"/>
    </xf>
    <xf numFmtId="166" fontId="13" fillId="4" borderId="2" xfId="0" applyFont="true" applyBorder="true" applyAlignment="true" applyProtection="false">
      <alignment horizontal="right" vertical="center" textRotation="0" wrapText="false" indent="0" shrinkToFit="false"/>
      <protection locked="true" hidden="false"/>
    </xf>
    <xf numFmtId="166" fontId="14" fillId="7" borderId="2" xfId="0" applyFont="true" applyBorder="true" applyAlignment="true" applyProtection="false">
      <alignment horizontal="right" vertical="center" textRotation="0" wrapText="false" indent="0" shrinkToFit="false"/>
      <protection locked="true" hidden="false"/>
    </xf>
    <xf numFmtId="166" fontId="14" fillId="0" borderId="2" xfId="0" applyFont="true" applyBorder="true" applyAlignment="true" applyProtection="false">
      <alignment horizontal="right"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true" indent="0" shrinkToFit="false"/>
      <protection locked="true" hidden="false"/>
    </xf>
    <xf numFmtId="166" fontId="15" fillId="0" borderId="5" xfId="0" applyFont="true" applyBorder="true" applyAlignment="false" applyProtection="false">
      <alignment horizontal="general" vertical="bottom" textRotation="0" wrapText="false" indent="0" shrinkToFit="false"/>
      <protection locked="true" hidden="false"/>
    </xf>
    <xf numFmtId="166" fontId="15" fillId="8" borderId="5" xfId="0" applyFont="true" applyBorder="true" applyAlignment="false" applyProtection="false">
      <alignment horizontal="general" vertical="bottom" textRotation="0" wrapText="false" indent="0" shrinkToFit="false"/>
      <protection locked="true" hidden="false"/>
    </xf>
    <xf numFmtId="166" fontId="15" fillId="7" borderId="5"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6" fillId="9" borderId="6" xfId="0" applyFont="true" applyBorder="true" applyAlignment="false" applyProtection="false">
      <alignment horizontal="general" vertical="bottom" textRotation="0" wrapText="false" indent="0" shrinkToFit="false"/>
      <protection locked="true" hidden="false"/>
    </xf>
    <xf numFmtId="164" fontId="17" fillId="10" borderId="6" xfId="0" applyFont="true" applyBorder="true" applyAlignment="true" applyProtection="false">
      <alignment horizontal="center" vertical="bottom" textRotation="0" wrapText="false" indent="0" shrinkToFit="false"/>
      <protection locked="true" hidden="false"/>
    </xf>
    <xf numFmtId="164" fontId="16" fillId="9" borderId="6" xfId="0" applyFont="true" applyBorder="true" applyAlignment="true" applyProtection="false">
      <alignment horizontal="center" vertical="bottom" textRotation="0" wrapText="false" indent="0" shrinkToFit="false"/>
      <protection locked="true" hidden="false"/>
    </xf>
    <xf numFmtId="164" fontId="8" fillId="3" borderId="7"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left" vertical="top" textRotation="0" wrapText="tru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9" fillId="5" borderId="2" xfId="0" applyFont="true" applyBorder="true" applyAlignment="true" applyProtection="false">
      <alignment horizontal="center" vertical="bottom" textRotation="0" wrapText="false" indent="0" shrinkToFit="false"/>
      <protection locked="true" hidden="false"/>
    </xf>
    <xf numFmtId="165" fontId="7" fillId="3" borderId="2" xfId="0" applyFont="true" applyBorder="true" applyAlignment="true" applyProtection="false">
      <alignment horizontal="left" vertical="center" textRotation="0" wrapText="true" indent="0" shrinkToFit="false"/>
      <protection locked="true" hidden="false"/>
    </xf>
    <xf numFmtId="165" fontId="11" fillId="5" borderId="4" xfId="0" applyFont="true" applyBorder="true" applyAlignment="true" applyProtection="false">
      <alignment horizontal="left" vertical="center" textRotation="0" wrapText="true" indent="0" shrinkToFit="false"/>
      <protection locked="true" hidden="false"/>
    </xf>
    <xf numFmtId="164" fontId="18" fillId="0" borderId="2" xfId="0" applyFont="true" applyBorder="true" applyAlignment="false" applyProtection="false">
      <alignment horizontal="general" vertical="bottom" textRotation="0" wrapText="false" indent="0" shrinkToFit="false"/>
      <protection locked="true" hidden="false"/>
    </xf>
    <xf numFmtId="164" fontId="12"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5" fontId="7" fillId="0" borderId="2" xfId="0" applyFont="true" applyBorder="true" applyAlignment="true" applyProtection="false">
      <alignment horizontal="left" vertical="center" textRotation="0" wrapText="true" indent="0" shrinkToFit="false"/>
      <protection locked="true" hidden="false"/>
    </xf>
    <xf numFmtId="165" fontId="12" fillId="0" borderId="2" xfId="0" applyFont="true" applyBorder="true" applyAlignment="false" applyProtection="false">
      <alignment horizontal="general" vertical="bottom" textRotation="0" wrapText="false" indent="0" shrinkToFit="false"/>
      <protection locked="true" hidden="false"/>
    </xf>
    <xf numFmtId="165" fontId="6" fillId="4" borderId="3" xfId="0" applyFont="true" applyBorder="true" applyAlignment="true" applyProtection="false">
      <alignment horizontal="left" vertical="center" textRotation="0" wrapText="true" indent="0" shrinkToFit="false"/>
      <protection locked="true" hidden="false"/>
    </xf>
    <xf numFmtId="164" fontId="8" fillId="0" borderId="2" xfId="0" applyFont="true" applyBorder="true" applyAlignment="false" applyProtection="false">
      <alignment horizontal="general" vertical="bottom" textRotation="0" wrapText="false" indent="0" shrinkToFit="false"/>
      <protection locked="true" hidden="false"/>
    </xf>
    <xf numFmtId="164" fontId="18" fillId="9" borderId="2" xfId="0" applyFont="true" applyBorder="true" applyAlignment="false" applyProtection="false">
      <alignment horizontal="general" vertical="bottom" textRotation="0" wrapText="false" indent="0" shrinkToFit="false"/>
      <protection locked="true" hidden="false"/>
    </xf>
    <xf numFmtId="164" fontId="17" fillId="9" borderId="2" xfId="0" applyFont="true" applyBorder="true" applyAlignment="false" applyProtection="false">
      <alignment horizontal="general" vertical="bottom" textRotation="0" wrapText="false" indent="0" shrinkToFit="false"/>
      <protection locked="true" hidden="false"/>
    </xf>
    <xf numFmtId="165" fontId="17" fillId="9" borderId="2" xfId="0" applyFont="true" applyBorder="true" applyAlignment="false" applyProtection="false">
      <alignment horizontal="general" vertical="bottom" textRotation="0" wrapText="false" indent="0" shrinkToFit="false"/>
      <protection locked="true" hidden="false"/>
    </xf>
    <xf numFmtId="164" fontId="18" fillId="10" borderId="2" xfId="0" applyFont="true" applyBorder="true" applyAlignment="false" applyProtection="false">
      <alignment horizontal="general" vertical="bottom" textRotation="0" wrapText="false" indent="0" shrinkToFit="false"/>
      <protection locked="true" hidden="false"/>
    </xf>
    <xf numFmtId="164" fontId="17" fillId="10" borderId="2" xfId="0" applyFont="true" applyBorder="true" applyAlignment="false" applyProtection="false">
      <alignment horizontal="general" vertical="bottom" textRotation="0" wrapText="false" indent="0" shrinkToFit="false"/>
      <protection locked="true" hidden="false"/>
    </xf>
    <xf numFmtId="165" fontId="17" fillId="10" borderId="2" xfId="0" applyFont="true" applyBorder="true" applyAlignment="false" applyProtection="false">
      <alignment horizontal="general" vertical="bottom" textRotation="0" wrapText="false" indent="0" shrinkToFit="false"/>
      <protection locked="true" hidden="false"/>
    </xf>
    <xf numFmtId="164" fontId="18" fillId="11" borderId="8" xfId="0" applyFont="true" applyBorder="true" applyAlignment="false" applyProtection="false">
      <alignment horizontal="general" vertical="bottom" textRotation="0" wrapText="false" indent="0" shrinkToFit="false"/>
      <protection locked="true" hidden="false"/>
    </xf>
    <xf numFmtId="164" fontId="17" fillId="11" borderId="8" xfId="0" applyFont="true" applyBorder="true" applyAlignment="false" applyProtection="false">
      <alignment horizontal="general" vertical="bottom" textRotation="0" wrapText="false" indent="0" shrinkToFit="false"/>
      <protection locked="true" hidden="false"/>
    </xf>
    <xf numFmtId="165" fontId="17" fillId="11" borderId="8" xfId="0" applyFont="true" applyBorder="tru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7" fontId="7" fillId="0" borderId="2" xfId="0" applyFont="true" applyBorder="true" applyAlignment="true" applyProtection="false">
      <alignment horizontal="left" vertical="center" textRotation="0" wrapText="true" indent="0" shrinkToFit="false"/>
      <protection locked="true" hidden="false"/>
    </xf>
    <xf numFmtId="167" fontId="7" fillId="3" borderId="2" xfId="0" applyFont="true" applyBorder="true" applyAlignment="true" applyProtection="false">
      <alignment horizontal="left" vertical="center" textRotation="0" wrapText="true" indent="0" shrinkToFit="false"/>
      <protection locked="true" hidden="false"/>
    </xf>
    <xf numFmtId="168" fontId="7" fillId="3" borderId="2" xfId="0" applyFont="true" applyBorder="true" applyAlignment="true" applyProtection="false">
      <alignment horizontal="left" vertical="center" textRotation="0" wrapText="true" indent="0" shrinkToFit="false"/>
      <protection locked="true" hidden="false"/>
    </xf>
    <xf numFmtId="167" fontId="11" fillId="5" borderId="4" xfId="0" applyFont="true" applyBorder="true" applyAlignment="true" applyProtection="false">
      <alignment horizontal="left" vertical="center" textRotation="0" wrapText="true" indent="0" shrinkToFit="false"/>
      <protection locked="true" hidden="false"/>
    </xf>
    <xf numFmtId="164" fontId="9" fillId="5" borderId="2" xfId="0" applyFont="true" applyBorder="true" applyAlignment="true" applyProtection="false">
      <alignment horizontal="left" vertical="center" textRotation="0" wrapText="true" indent="0" shrinkToFit="false"/>
      <protection locked="true" hidden="false"/>
    </xf>
    <xf numFmtId="164" fontId="20" fillId="0" borderId="0" xfId="0" applyFont="true" applyBorder="false" applyAlignment="true" applyProtection="false">
      <alignment horizontal="left" vertical="center"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6" fillId="2" borderId="9" xfId="0" applyFont="true" applyBorder="true" applyAlignment="true" applyProtection="false">
      <alignment horizontal="left" vertical="center" textRotation="0" wrapText="false" indent="0" shrinkToFit="false"/>
      <protection locked="true" hidden="false"/>
    </xf>
    <xf numFmtId="164" fontId="7" fillId="3" borderId="2" xfId="0" applyFont="true" applyBorder="true" applyAlignment="true" applyProtection="false">
      <alignment horizontal="left" vertical="center" textRotation="0" wrapText="false" indent="0" shrinkToFit="false"/>
      <protection locked="true" hidden="false"/>
    </xf>
    <xf numFmtId="164" fontId="7" fillId="0" borderId="2" xfId="0" applyFont="true" applyBorder="true" applyAlignment="true" applyProtection="false">
      <alignment horizontal="left" vertical="center" textRotation="0" wrapText="false" indent="0" shrinkToFit="false"/>
      <protection locked="true" hidden="false"/>
    </xf>
    <xf numFmtId="164" fontId="21" fillId="4" borderId="2" xfId="0" applyFont="true" applyBorder="true" applyAlignment="true" applyProtection="false">
      <alignment horizontal="left" vertical="center" textRotation="0" wrapText="false" indent="0" shrinkToFit="false"/>
      <protection locked="true" hidden="false"/>
    </xf>
    <xf numFmtId="165" fontId="21" fillId="4" borderId="2" xfId="0" applyFont="true" applyBorder="true" applyAlignment="true" applyProtection="false">
      <alignment horizontal="right" vertical="center" textRotation="0" wrapText="false" indent="0" shrinkToFit="false"/>
      <protection locked="true" hidden="false"/>
    </xf>
    <xf numFmtId="166" fontId="21" fillId="4" borderId="2" xfId="0" applyFont="true" applyBorder="true" applyAlignment="true" applyProtection="false">
      <alignment horizontal="right" vertical="center" textRotation="0" wrapText="false" indent="0" shrinkToFit="false"/>
      <protection locked="true" hidden="false"/>
    </xf>
    <xf numFmtId="164" fontId="5" fillId="0" borderId="2" xfId="0" applyFont="true" applyBorder="true" applyAlignment="false" applyProtection="false">
      <alignment horizontal="general" vertical="bottom" textRotation="0" wrapText="false" indent="0" shrinkToFit="false"/>
      <protection locked="true" hidden="false"/>
    </xf>
    <xf numFmtId="169" fontId="5" fillId="0" borderId="2" xfId="0" applyFont="true" applyBorder="true" applyAlignment="true" applyProtection="false">
      <alignment horizontal="center" vertical="bottom" textRotation="0" wrapText="fals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6" fillId="2" borderId="2" xfId="0" applyFont="true" applyBorder="true" applyAlignment="true" applyProtection="false">
      <alignment horizontal="left" vertical="center" textRotation="0" wrapText="false" indent="0" shrinkToFit="false"/>
      <protection locked="true" hidden="false"/>
    </xf>
    <xf numFmtId="165" fontId="6" fillId="2" borderId="2" xfId="0" applyFont="true" applyBorder="true" applyAlignment="true" applyProtection="false">
      <alignment horizontal="center" vertical="center" textRotation="0" wrapText="false" indent="0" shrinkToFit="false"/>
      <protection locked="true" hidden="false"/>
    </xf>
    <xf numFmtId="164" fontId="23" fillId="0" borderId="2" xfId="0" applyFont="true" applyBorder="true" applyAlignment="true" applyProtection="false">
      <alignment horizontal="left" vertical="center" textRotation="0" wrapText="false" indent="0" shrinkToFit="false"/>
      <protection locked="true" hidden="false"/>
    </xf>
    <xf numFmtId="165" fontId="23" fillId="0" borderId="2" xfId="0" applyFont="true" applyBorder="true" applyAlignment="true" applyProtection="false">
      <alignment horizontal="right" vertical="center" textRotation="0" wrapText="false" indent="0" shrinkToFit="false"/>
      <protection locked="true" hidden="false"/>
    </xf>
    <xf numFmtId="164" fontId="23" fillId="0" borderId="2" xfId="0" applyFont="true" applyBorder="true" applyAlignment="true" applyProtection="false">
      <alignment horizontal="right" vertical="center" textRotation="0" wrapText="false" indent="0" shrinkToFit="false"/>
      <protection locked="true" hidden="false"/>
    </xf>
    <xf numFmtId="164" fontId="24" fillId="5" borderId="2" xfId="0" applyFont="true" applyBorder="true" applyAlignment="true" applyProtection="false">
      <alignment horizontal="left" vertical="center" textRotation="0" wrapText="false" indent="0" shrinkToFit="false"/>
      <protection locked="true" hidden="false"/>
    </xf>
    <xf numFmtId="164" fontId="8" fillId="0" borderId="2" xfId="0" applyFont="true" applyBorder="true" applyAlignment="true" applyProtection="false">
      <alignment horizontal="left" vertical="center" textRotation="0" wrapText="false" indent="0" shrinkToFit="false"/>
      <protection locked="true" hidden="false"/>
    </xf>
    <xf numFmtId="164" fontId="8" fillId="3" borderId="2" xfId="0" applyFont="true" applyBorder="true" applyAlignment="true" applyProtection="false">
      <alignment horizontal="left" vertical="center" textRotation="0" wrapText="false" indent="0" shrinkToFit="false"/>
      <protection locked="true" hidden="false"/>
    </xf>
    <xf numFmtId="164" fontId="25" fillId="0" borderId="2" xfId="0" applyFont="true" applyBorder="true" applyAlignment="true" applyProtection="false">
      <alignment horizontal="left" vertical="center" textRotation="0" wrapText="false" indent="0" shrinkToFit="false"/>
      <protection locked="true" hidden="false"/>
    </xf>
    <xf numFmtId="165" fontId="25" fillId="0" borderId="2" xfId="0" applyFont="true" applyBorder="true" applyAlignment="true" applyProtection="false">
      <alignment horizontal="right" vertical="center" textRotation="0" wrapText="false" indent="0" shrinkToFit="false"/>
      <protection locked="true" hidden="false"/>
    </xf>
    <xf numFmtId="164" fontId="11" fillId="5" borderId="4" xfId="0" applyFont="true" applyBorder="true" applyAlignment="true" applyProtection="false">
      <alignment horizontal="left" vertical="center" textRotation="0" wrapText="false" indent="0" shrinkToFit="false"/>
      <protection locked="true" hidden="false"/>
    </xf>
    <xf numFmtId="164" fontId="21" fillId="4" borderId="3" xfId="0" applyFont="true" applyBorder="true" applyAlignment="true" applyProtection="false">
      <alignment horizontal="left" vertical="center" textRotation="0" wrapText="false" indent="0" shrinkToFit="false"/>
      <protection locked="true" hidden="false"/>
    </xf>
    <xf numFmtId="165" fontId="21" fillId="4" borderId="3" xfId="0" applyFont="true" applyBorder="true" applyAlignment="true" applyProtection="false">
      <alignment horizontal="right" vertical="center" textRotation="0" wrapText="false" indent="0" shrinkToFit="false"/>
      <protection locked="true" hidden="false"/>
    </xf>
    <xf numFmtId="164" fontId="21" fillId="4" borderId="3" xfId="0" applyFont="true" applyBorder="true" applyAlignment="true" applyProtection="false">
      <alignment horizontal="right" vertical="center" textRotation="0" wrapText="false" indent="0" shrinkToFit="false"/>
      <protection locked="true" hidden="false"/>
    </xf>
    <xf numFmtId="164" fontId="14" fillId="0" borderId="2" xfId="0" applyFont="true" applyBorder="true" applyAlignment="true" applyProtection="false">
      <alignment horizontal="left" vertical="center" textRotation="0" wrapText="false" indent="0" shrinkToFit="false"/>
      <protection locked="true" hidden="false"/>
    </xf>
    <xf numFmtId="164" fontId="14" fillId="0" borderId="2" xfId="0" applyFont="true" applyBorder="true" applyAlignment="true" applyProtection="false">
      <alignment horizontal="right" vertical="center" textRotation="0" wrapText="false" indent="0" shrinkToFit="false"/>
      <protection locked="true" hidden="false"/>
    </xf>
    <xf numFmtId="170" fontId="7" fillId="0" borderId="2" xfId="0" applyFont="true" applyBorder="true" applyAlignment="true" applyProtection="false">
      <alignment horizontal="left" vertical="center" textRotation="0" wrapText="true" indent="0" shrinkToFit="false"/>
      <protection locked="true" hidden="false"/>
    </xf>
    <xf numFmtId="164" fontId="20" fillId="0" borderId="0" xfId="0" applyFont="true" applyBorder="true" applyAlignment="false" applyProtection="false">
      <alignment horizontal="general" vertical="bottom" textRotation="0" wrapText="false" indent="0" shrinkToFit="false"/>
      <protection locked="true" hidden="false"/>
    </xf>
    <xf numFmtId="165" fontId="9" fillId="5" borderId="2" xfId="0" applyFont="true" applyBorder="true" applyAlignment="false" applyProtection="false">
      <alignment horizontal="general" vertical="bottom" textRotation="0" wrapText="false" indent="0" shrinkToFit="false"/>
      <protection locked="true" hidden="false"/>
    </xf>
    <xf numFmtId="169" fontId="9" fillId="5" borderId="2" xfId="0" applyFont="true" applyBorder="true" applyAlignment="false" applyProtection="false">
      <alignment horizontal="general" vertical="bottom" textRotation="0" wrapText="false" indent="0" shrinkToFit="false"/>
      <protection locked="true" hidden="false"/>
    </xf>
    <xf numFmtId="164" fontId="11" fillId="5" borderId="10" xfId="0" applyFont="true" applyBorder="true" applyAlignment="false" applyProtection="false">
      <alignment horizontal="general" vertical="bottom" textRotation="0" wrapText="false" indent="0" shrinkToFit="false"/>
      <protection locked="true" hidden="false"/>
    </xf>
    <xf numFmtId="164" fontId="8" fillId="5" borderId="10" xfId="0" applyFont="true" applyBorder="true" applyAlignment="false" applyProtection="false">
      <alignment horizontal="general" vertical="bottom" textRotation="0" wrapText="false" indent="0" shrinkToFit="false"/>
      <protection locked="true" hidden="false"/>
    </xf>
    <xf numFmtId="165" fontId="11" fillId="5" borderId="1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B0B0B0"/>
      <rgbColor rgb="FF993366"/>
      <rgbColor rgb="FFF5F5F5"/>
      <rgbColor rgb="FFDAEEF3"/>
      <rgbColor rgb="FF660066"/>
      <rgbColor rgb="FFFF8080"/>
      <rgbColor rgb="FF2E5090"/>
      <rgbColor rgb="FFD6E4F0"/>
      <rgbColor rgb="FF000080"/>
      <rgbColor rgb="FFFF00FF"/>
      <rgbColor rgb="FFFFFF00"/>
      <rgbColor rgb="FF00FFFF"/>
      <rgbColor rgb="FF800080"/>
      <rgbColor rgb="FF800000"/>
      <rgbColor rgb="FF008080"/>
      <rgbColor rgb="FF0000FF"/>
      <rgbColor rgb="FF00CCFF"/>
      <rgbColor rgb="FFE8EDF3"/>
      <rgbColor rgb="FFE2EFDA"/>
      <rgbColor rgb="FFF2F2F2"/>
      <rgbColor rgb="FF99CCFF"/>
      <rgbColor rgb="FFFF99CC"/>
      <rgbColor rgb="FFCC99FF"/>
      <rgbColor rgb="FFFCE4EC"/>
      <rgbColor rgb="FF3366FF"/>
      <rgbColor rgb="FF33CCCC"/>
      <rgbColor rgb="FF99CC00"/>
      <rgbColor rgb="FFFFCC00"/>
      <rgbColor rgb="FFFF9900"/>
      <rgbColor rgb="FFFF6600"/>
      <rgbColor rgb="FF666666"/>
      <rgbColor rgb="FF999999"/>
      <rgbColor rgb="FF1B2A4A"/>
      <rgbColor rgb="FF339966"/>
      <rgbColor rgb="FF003300"/>
      <rgbColor rgb="FF333300"/>
      <rgbColor rgb="FFCC3300"/>
      <rgbColor rgb="FF993366"/>
      <rgbColor rgb="FF2C3E6B"/>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B2A4A"/>
    <pageSetUpPr fitToPage="false"/>
  </sheetPr>
  <dimension ref="A1:D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25" activeCellId="0" sqref="A25"/>
    </sheetView>
  </sheetViews>
  <sheetFormatPr defaultColWidth="8.66796875" defaultRowHeight="15" customHeight="true" zeroHeight="false" outlineLevelRow="0" outlineLevelCol="0"/>
  <cols>
    <col collapsed="false" customWidth="true" hidden="false" outlineLevel="0" max="1" min="1" style="0" width="32"/>
    <col collapsed="false" customWidth="true" hidden="false" outlineLevel="0" max="3" min="2" style="0" width="16"/>
    <col collapsed="false" customWidth="true" hidden="false" outlineLevel="0" max="4" min="4" style="0" width="55"/>
  </cols>
  <sheetData>
    <row r="1" customFormat="false" ht="30" hidden="false" customHeight="true" outlineLevel="0" collapsed="false">
      <c r="A1" s="1" t="s">
        <v>0</v>
      </c>
      <c r="B1" s="1"/>
      <c r="C1" s="1"/>
      <c r="D1" s="1"/>
    </row>
    <row r="2" customFormat="false" ht="15" hidden="false" customHeight="true" outlineLevel="0" collapsed="false">
      <c r="A2" s="2" t="s">
        <v>1</v>
      </c>
      <c r="B2" s="2"/>
      <c r="C2" s="2"/>
      <c r="D2" s="2"/>
    </row>
    <row r="4" customFormat="false" ht="15" hidden="false" customHeight="true" outlineLevel="0" collapsed="false">
      <c r="A4" s="3" t="s">
        <v>2</v>
      </c>
      <c r="B4" s="4" t="s">
        <v>3</v>
      </c>
      <c r="C4" s="4" t="s">
        <v>4</v>
      </c>
      <c r="D4" s="4" t="s">
        <v>5</v>
      </c>
    </row>
    <row r="5" customFormat="false" ht="15" hidden="false" customHeight="true" outlineLevel="0" collapsed="false">
      <c r="A5" s="5" t="s">
        <v>6</v>
      </c>
      <c r="B5" s="6" t="n">
        <v>270000</v>
      </c>
      <c r="C5" s="7" t="n">
        <f aca="false">B5/B19</f>
        <v>0.45</v>
      </c>
      <c r="D5" s="8" t="s">
        <v>7</v>
      </c>
    </row>
    <row r="6" customFormat="false" ht="15" hidden="false" customHeight="true" outlineLevel="0" collapsed="false">
      <c r="A6" s="9" t="s">
        <v>8</v>
      </c>
      <c r="B6" s="10" t="n">
        <v>100000</v>
      </c>
      <c r="C6" s="11" t="n">
        <f aca="false">B6/B19</f>
        <v>0.166666666666667</v>
      </c>
      <c r="D6" s="12" t="s">
        <v>9</v>
      </c>
    </row>
    <row r="7" customFormat="false" ht="15" hidden="false" customHeight="true" outlineLevel="0" collapsed="false">
      <c r="A7" s="5" t="s">
        <v>10</v>
      </c>
      <c r="B7" s="6" t="n">
        <v>5000</v>
      </c>
      <c r="C7" s="7" t="n">
        <f aca="false">B7/B19</f>
        <v>0.00833333333333333</v>
      </c>
      <c r="D7" s="8" t="s">
        <v>11</v>
      </c>
    </row>
    <row r="8" customFormat="false" ht="15" hidden="false" customHeight="true" outlineLevel="0" collapsed="false">
      <c r="A8" s="9" t="s">
        <v>12</v>
      </c>
      <c r="B8" s="10" t="n">
        <v>4000</v>
      </c>
      <c r="C8" s="11" t="n">
        <f aca="false">B8/B19</f>
        <v>0.00666666666666667</v>
      </c>
      <c r="D8" s="12" t="s">
        <v>13</v>
      </c>
    </row>
    <row r="9" customFormat="false" ht="15" hidden="false" customHeight="true" outlineLevel="0" collapsed="false">
      <c r="A9" s="5" t="s">
        <v>14</v>
      </c>
      <c r="B9" s="6" t="n">
        <v>2000</v>
      </c>
      <c r="C9" s="7" t="n">
        <f aca="false">B9/B19</f>
        <v>0.00333333333333333</v>
      </c>
      <c r="D9" s="8" t="s">
        <v>15</v>
      </c>
    </row>
    <row r="10" customFormat="false" ht="15" hidden="false" customHeight="true" outlineLevel="0" collapsed="false">
      <c r="A10" s="9" t="s">
        <v>16</v>
      </c>
      <c r="B10" s="10" t="n">
        <v>3000</v>
      </c>
      <c r="C10" s="11" t="n">
        <f aca="false">B10/B19</f>
        <v>0.005</v>
      </c>
      <c r="D10" s="12" t="s">
        <v>17</v>
      </c>
    </row>
    <row r="11" customFormat="false" ht="15" hidden="false" customHeight="true" outlineLevel="0" collapsed="false">
      <c r="A11" s="5" t="s">
        <v>18</v>
      </c>
      <c r="B11" s="6" t="n">
        <v>33000</v>
      </c>
      <c r="C11" s="7" t="n">
        <f aca="false">B11/B19</f>
        <v>0.055</v>
      </c>
      <c r="D11" s="8" t="s">
        <v>19</v>
      </c>
    </row>
    <row r="12" customFormat="false" ht="15" hidden="false" customHeight="true" outlineLevel="0" collapsed="false">
      <c r="A12" s="9" t="s">
        <v>20</v>
      </c>
      <c r="B12" s="10" t="n">
        <v>50000</v>
      </c>
      <c r="C12" s="11" t="n">
        <f aca="false">B12/B19</f>
        <v>0.0833333333333333</v>
      </c>
      <c r="D12" s="12" t="s">
        <v>21</v>
      </c>
    </row>
    <row r="13" customFormat="false" ht="15" hidden="false" customHeight="true" outlineLevel="0" collapsed="false">
      <c r="A13" s="5" t="s">
        <v>22</v>
      </c>
      <c r="B13" s="6" t="n">
        <v>25000</v>
      </c>
      <c r="C13" s="7" t="n">
        <f aca="false">B13/B19</f>
        <v>0.0416666666666667</v>
      </c>
      <c r="D13" s="8" t="s">
        <v>23</v>
      </c>
    </row>
    <row r="14" customFormat="false" ht="15" hidden="false" customHeight="true" outlineLevel="0" collapsed="false">
      <c r="A14" s="9" t="s">
        <v>24</v>
      </c>
      <c r="B14" s="10" t="n">
        <v>30000</v>
      </c>
      <c r="C14" s="11" t="n">
        <f aca="false">B14/B19</f>
        <v>0.05</v>
      </c>
      <c r="D14" s="12" t="s">
        <v>25</v>
      </c>
    </row>
    <row r="15" customFormat="false" ht="15" hidden="false" customHeight="true" outlineLevel="0" collapsed="false">
      <c r="A15" s="5" t="s">
        <v>26</v>
      </c>
      <c r="B15" s="6" t="n">
        <v>8000</v>
      </c>
      <c r="C15" s="7" t="n">
        <f aca="false">B15/B19</f>
        <v>0.0133333333333333</v>
      </c>
      <c r="D15" s="8" t="s">
        <v>27</v>
      </c>
    </row>
    <row r="16" customFormat="false" ht="15" hidden="false" customHeight="true" outlineLevel="0" collapsed="false">
      <c r="A16" s="9" t="s">
        <v>28</v>
      </c>
      <c r="B16" s="10" t="n">
        <v>18000</v>
      </c>
      <c r="C16" s="11" t="n">
        <f aca="false">B16/B19</f>
        <v>0.03</v>
      </c>
      <c r="D16" s="12" t="s">
        <v>29</v>
      </c>
    </row>
    <row r="17" customFormat="false" ht="15" hidden="false" customHeight="true" outlineLevel="0" collapsed="false">
      <c r="A17" s="5" t="s">
        <v>30</v>
      </c>
      <c r="B17" s="6" t="n">
        <v>2000</v>
      </c>
      <c r="C17" s="7" t="n">
        <f aca="false">B17/B19</f>
        <v>0.00333333333333333</v>
      </c>
      <c r="D17" s="8" t="s">
        <v>31</v>
      </c>
    </row>
    <row r="18" customFormat="false" ht="15" hidden="false" customHeight="true" outlineLevel="0" collapsed="false">
      <c r="A18" s="9" t="s">
        <v>32</v>
      </c>
      <c r="B18" s="10" t="n">
        <v>50000</v>
      </c>
      <c r="C18" s="11" t="n">
        <f aca="false">B18/B19</f>
        <v>0.0833333333333333</v>
      </c>
      <c r="D18" s="12" t="s">
        <v>33</v>
      </c>
    </row>
    <row r="19" customFormat="false" ht="15" hidden="false" customHeight="true" outlineLevel="0" collapsed="false">
      <c r="A19" s="13" t="s">
        <v>34</v>
      </c>
      <c r="B19" s="14" t="n">
        <f aca="false">SUM(B5:B18)</f>
        <v>600000</v>
      </c>
      <c r="C19" s="15" t="n">
        <v>1</v>
      </c>
      <c r="D19" s="13"/>
    </row>
    <row r="21" customFormat="false" ht="15" hidden="false" customHeight="true" outlineLevel="0" collapsed="false">
      <c r="A21" s="16" t="s">
        <v>35</v>
      </c>
      <c r="B21" s="16"/>
      <c r="C21" s="16"/>
      <c r="D21" s="16"/>
    </row>
    <row r="22" customFormat="false" ht="15" hidden="false" customHeight="true" outlineLevel="0" collapsed="false">
      <c r="A22" s="17" t="s">
        <v>36</v>
      </c>
      <c r="B22" s="17"/>
      <c r="C22" s="17"/>
      <c r="D22" s="17"/>
    </row>
    <row r="23" customFormat="false" ht="15" hidden="false" customHeight="true" outlineLevel="0" collapsed="false">
      <c r="A23" s="17" t="s">
        <v>37</v>
      </c>
      <c r="B23" s="17"/>
      <c r="C23" s="17"/>
      <c r="D23" s="17"/>
    </row>
    <row r="24" customFormat="false" ht="15" hidden="false" customHeight="true" outlineLevel="0" collapsed="false">
      <c r="A24" s="17" t="s">
        <v>38</v>
      </c>
      <c r="B24" s="17"/>
      <c r="C24" s="17"/>
      <c r="D24" s="17"/>
    </row>
    <row r="25" customFormat="false" ht="15" hidden="false" customHeight="true" outlineLevel="0" collapsed="false">
      <c r="A25" s="18"/>
      <c r="B25" s="18"/>
      <c r="C25" s="18"/>
      <c r="D25" s="18"/>
    </row>
    <row r="26" customFormat="false" ht="15" hidden="false" customHeight="true" outlineLevel="0" collapsed="false">
      <c r="A26" s="18"/>
      <c r="B26" s="18"/>
      <c r="C26" s="18"/>
      <c r="D26" s="18"/>
    </row>
    <row r="27" customFormat="false" ht="15" hidden="false" customHeight="true" outlineLevel="0" collapsed="false">
      <c r="A27" s="16" t="s">
        <v>39</v>
      </c>
      <c r="B27" s="16"/>
      <c r="C27" s="16"/>
      <c r="D27" s="16"/>
    </row>
    <row r="28" customFormat="false" ht="15" hidden="false" customHeight="true" outlineLevel="0" collapsed="false">
      <c r="A28" s="17" t="s">
        <v>40</v>
      </c>
      <c r="B28" s="17"/>
      <c r="C28" s="17"/>
      <c r="D28" s="17"/>
    </row>
    <row r="29" customFormat="false" ht="15" hidden="false" customHeight="true" outlineLevel="0" collapsed="false">
      <c r="A29" s="17"/>
      <c r="B29" s="17"/>
      <c r="C29" s="17"/>
      <c r="D29" s="17"/>
    </row>
    <row r="30" customFormat="false" ht="15" hidden="false" customHeight="true" outlineLevel="0" collapsed="false">
      <c r="A30" s="17" t="s">
        <v>41</v>
      </c>
      <c r="B30" s="17"/>
      <c r="C30" s="17"/>
      <c r="D30" s="17"/>
    </row>
    <row r="31" customFormat="false" ht="15" hidden="false" customHeight="true" outlineLevel="0" collapsed="false">
      <c r="A31" s="17"/>
      <c r="B31" s="17"/>
      <c r="C31" s="17"/>
      <c r="D31" s="17"/>
    </row>
    <row r="32" customFormat="false" ht="15" hidden="false" customHeight="true" outlineLevel="0" collapsed="false">
      <c r="A32" s="17" t="s">
        <v>42</v>
      </c>
      <c r="B32" s="17"/>
      <c r="C32" s="17"/>
      <c r="D32" s="17"/>
    </row>
    <row r="33" customFormat="false" ht="15" hidden="false" customHeight="true" outlineLevel="0" collapsed="false">
      <c r="A33" s="17" t="s">
        <v>43</v>
      </c>
      <c r="B33" s="17"/>
      <c r="C33" s="17"/>
      <c r="D33" s="17"/>
    </row>
    <row r="34" customFormat="false" ht="15" hidden="false" customHeight="true" outlineLevel="0" collapsed="false">
      <c r="A34" s="17" t="s">
        <v>44</v>
      </c>
      <c r="B34" s="17"/>
      <c r="C34" s="17"/>
      <c r="D34" s="17"/>
    </row>
    <row r="35" customFormat="false" ht="15" hidden="false" customHeight="true" outlineLevel="0" collapsed="false">
      <c r="A35" s="17" t="s">
        <v>45</v>
      </c>
      <c r="B35" s="17"/>
      <c r="C35" s="17"/>
      <c r="D35" s="17"/>
    </row>
    <row r="36" customFormat="false" ht="15" hidden="false" customHeight="true" outlineLevel="0" collapsed="false">
      <c r="A36" s="17"/>
      <c r="B36" s="17"/>
      <c r="C36" s="17"/>
      <c r="D36" s="17"/>
    </row>
    <row r="37" customFormat="false" ht="15" hidden="false" customHeight="true" outlineLevel="0" collapsed="false">
      <c r="A37" s="17" t="s">
        <v>46</v>
      </c>
      <c r="B37" s="17"/>
      <c r="C37" s="17"/>
      <c r="D37" s="17"/>
    </row>
  </sheetData>
  <mergeCells count="2">
    <mergeCell ref="A1:D1"/>
    <mergeCell ref="A2:D2"/>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279"/>
  <sheetViews>
    <sheetView showFormulas="false" showGridLines="true" showRowColHeaders="true" showZeros="true" rightToLeft="false" tabSelected="false" showOutlineSymbols="true" defaultGridColor="true" view="normal" topLeftCell="A247" colorId="64" zoomScale="125" zoomScaleNormal="125" zoomScalePageLayoutView="100" workbookViewId="0">
      <pane xSplit="1" ySplit="0" topLeftCell="B247" activePane="topRight" state="frozen"/>
      <selection pane="topLeft" activeCell="A247" activeCellId="0" sqref="A247"/>
      <selection pane="topRight" activeCell="D277" activeCellId="0" sqref="D277"/>
    </sheetView>
  </sheetViews>
  <sheetFormatPr defaultColWidth="8.66796875" defaultRowHeight="15" customHeight="true" zeroHeight="false" outlineLevelRow="0" outlineLevelCol="0"/>
  <cols>
    <col collapsed="false" customWidth="true" hidden="false" outlineLevel="0" max="1" min="1" style="0" width="42"/>
    <col collapsed="false" customWidth="true" hidden="false" outlineLevel="0" max="13" min="2" style="0" width="12"/>
    <col collapsed="false" customWidth="true" hidden="false" outlineLevel="0" max="14" min="14" style="0" width="14"/>
    <col collapsed="false" customWidth="true" hidden="false" outlineLevel="0" max="15" min="15" style="0" width="45"/>
  </cols>
  <sheetData>
    <row r="1" customFormat="false" ht="15.75" hidden="false" customHeight="true" outlineLevel="0" collapsed="false">
      <c r="A1" s="46" t="s">
        <v>674</v>
      </c>
      <c r="B1" s="46"/>
      <c r="C1" s="46"/>
      <c r="D1" s="46"/>
      <c r="E1" s="46"/>
      <c r="F1" s="46"/>
      <c r="G1" s="46"/>
      <c r="H1" s="46"/>
      <c r="I1" s="46"/>
      <c r="J1" s="46"/>
      <c r="K1" s="46"/>
      <c r="L1" s="46"/>
      <c r="M1" s="46"/>
      <c r="N1" s="46"/>
      <c r="O1" s="46"/>
    </row>
    <row r="2" customFormat="false" ht="15" hidden="false" customHeight="true" outlineLevel="0" collapsed="false">
      <c r="A2" s="75"/>
      <c r="B2" s="75"/>
      <c r="C2" s="75"/>
      <c r="D2" s="75"/>
      <c r="E2" s="75"/>
      <c r="F2" s="75"/>
      <c r="G2" s="75"/>
      <c r="H2" s="75"/>
      <c r="I2" s="75"/>
      <c r="J2" s="75"/>
      <c r="K2" s="75"/>
      <c r="L2" s="75"/>
      <c r="M2" s="75"/>
      <c r="N2" s="75"/>
      <c r="O2" s="75"/>
    </row>
    <row r="3" customFormat="false" ht="15" hidden="false" customHeight="true" outlineLevel="0" collapsed="false">
      <c r="A3" s="76" t="s">
        <v>2</v>
      </c>
      <c r="B3" s="76"/>
      <c r="C3" s="76"/>
      <c r="D3" s="76"/>
      <c r="E3" s="76"/>
      <c r="F3" s="76"/>
      <c r="G3" s="76"/>
      <c r="H3" s="76"/>
      <c r="I3" s="76"/>
      <c r="J3" s="76"/>
      <c r="K3" s="76"/>
      <c r="L3" s="76"/>
      <c r="M3" s="76"/>
      <c r="N3" s="76"/>
      <c r="O3" s="76"/>
    </row>
    <row r="4" customFormat="false" ht="15" hidden="false" customHeight="true" outlineLevel="0" collapsed="false">
      <c r="A4" s="77" t="s">
        <v>675</v>
      </c>
      <c r="B4" s="10" t="n">
        <f aca="false">N65</f>
        <v>9380</v>
      </c>
      <c r="C4" s="10" t="n">
        <f aca="false">B4/12</f>
        <v>781.666666666667</v>
      </c>
      <c r="D4" s="11" t="n">
        <f aca="false">IF(B25=0,0,B4/B25)</f>
        <v>0.0612495429138589</v>
      </c>
      <c r="E4" s="53"/>
    </row>
    <row r="5" customFormat="false" ht="15" hidden="false" customHeight="true" outlineLevel="0" collapsed="false">
      <c r="A5" s="78" t="s">
        <v>676</v>
      </c>
      <c r="B5" s="6" t="n">
        <f aca="false">N82</f>
        <v>5320</v>
      </c>
      <c r="C5" s="6" t="n">
        <f aca="false">B5/12</f>
        <v>443.333333333333</v>
      </c>
      <c r="D5" s="7" t="n">
        <f aca="false">IF(B25=0,0,B5/B25)</f>
        <v>0.0347385467272632</v>
      </c>
      <c r="E5" s="53"/>
    </row>
    <row r="6" customFormat="false" ht="15" hidden="false" customHeight="true" outlineLevel="0" collapsed="false">
      <c r="A6" s="77" t="s">
        <v>677</v>
      </c>
      <c r="B6" s="10" t="n">
        <f aca="false">N92</f>
        <v>2950</v>
      </c>
      <c r="C6" s="10" t="n">
        <f aca="false">B6/12</f>
        <v>245.833333333333</v>
      </c>
      <c r="D6" s="11" t="n">
        <f aca="false">IF(B25=0,0,B6/B25)</f>
        <v>0.0192629159483884</v>
      </c>
      <c r="E6" s="53"/>
    </row>
    <row r="7" customFormat="false" ht="15" hidden="false" customHeight="true" outlineLevel="0" collapsed="false">
      <c r="A7" s="78" t="s">
        <v>678</v>
      </c>
      <c r="B7" s="6" t="n">
        <f aca="false">N108</f>
        <v>4940</v>
      </c>
      <c r="C7" s="6" t="n">
        <f aca="false">B7/12</f>
        <v>411.666666666667</v>
      </c>
      <c r="D7" s="7" t="n">
        <f aca="false">IF(B25=0,0,B7/B25)</f>
        <v>0.0322572219610301</v>
      </c>
      <c r="E7" s="53"/>
    </row>
    <row r="8" customFormat="false" ht="15" hidden="false" customHeight="true" outlineLevel="0" collapsed="false">
      <c r="A8" s="77" t="s">
        <v>679</v>
      </c>
      <c r="B8" s="10" t="n">
        <f aca="false">N121</f>
        <v>2060</v>
      </c>
      <c r="C8" s="10" t="n">
        <f aca="false">B8/12</f>
        <v>171.666666666667</v>
      </c>
      <c r="D8" s="11" t="n">
        <f aca="false">IF(B25=0,0,B8/B25)</f>
        <v>0.0134513921537899</v>
      </c>
    </row>
    <row r="9" customFormat="false" ht="15" hidden="false" customHeight="true" outlineLevel="0" collapsed="false">
      <c r="A9" s="78" t="s">
        <v>680</v>
      </c>
      <c r="B9" s="6" t="n">
        <f aca="false">N128</f>
        <v>1670</v>
      </c>
      <c r="C9" s="6" t="n">
        <f aca="false">B9/12</f>
        <v>139.166666666667</v>
      </c>
      <c r="D9" s="7" t="n">
        <f aca="false">IF(B25=0,0,B9/B25)</f>
        <v>0.0109047693673928</v>
      </c>
      <c r="E9" s="53"/>
    </row>
    <row r="10" customFormat="false" ht="15" hidden="false" customHeight="true" outlineLevel="0" collapsed="false">
      <c r="A10" s="77" t="s">
        <v>681</v>
      </c>
      <c r="B10" s="10" t="n">
        <f aca="false">N133</f>
        <v>9374</v>
      </c>
      <c r="C10" s="10" t="n">
        <f aca="false">B10/12</f>
        <v>781.166666666667</v>
      </c>
      <c r="D10" s="11" t="n">
        <f aca="false">IF(B25=0,0,B10/B25)</f>
        <v>0.0612103641017604</v>
      </c>
      <c r="E10" s="53"/>
    </row>
    <row r="11" customFormat="false" ht="15" hidden="false" customHeight="true" outlineLevel="0" collapsed="false">
      <c r="A11" s="78" t="s">
        <v>682</v>
      </c>
      <c r="B11" s="6" t="n">
        <f aca="false">N149</f>
        <v>10340</v>
      </c>
      <c r="C11" s="6" t="n">
        <f aca="false">B11/12</f>
        <v>861.666666666667</v>
      </c>
      <c r="D11" s="7" t="n">
        <f aca="false">IF(B25=0,0,B11/B25)</f>
        <v>0.0675181528496056</v>
      </c>
      <c r="E11" s="53"/>
    </row>
    <row r="12" customFormat="false" ht="15" hidden="false" customHeight="true" outlineLevel="0" collapsed="false">
      <c r="A12" s="77" t="s">
        <v>683</v>
      </c>
      <c r="B12" s="10" t="n">
        <f aca="false">N163</f>
        <v>5835</v>
      </c>
      <c r="C12" s="10" t="n">
        <f aca="false">B12/12</f>
        <v>486.25</v>
      </c>
      <c r="D12" s="11" t="n">
        <f aca="false">IF(B25=0,0,B12/B25)</f>
        <v>0.0381013947657107</v>
      </c>
      <c r="E12" s="53"/>
    </row>
    <row r="13" customFormat="false" ht="15" hidden="false" customHeight="true" outlineLevel="0" collapsed="false">
      <c r="A13" s="78" t="s">
        <v>684</v>
      </c>
      <c r="B13" s="6" t="n">
        <f aca="false">N171</f>
        <v>1190</v>
      </c>
      <c r="C13" s="6" t="n">
        <f aca="false">B13/12</f>
        <v>99.1666666666667</v>
      </c>
      <c r="D13" s="7" t="n">
        <f aca="false">IF(B25=0,0,B13/B25)</f>
        <v>0.00777046439951941</v>
      </c>
      <c r="E13" s="53"/>
    </row>
    <row r="14" customFormat="false" ht="15" hidden="false" customHeight="true" outlineLevel="0" collapsed="false">
      <c r="A14" s="77" t="s">
        <v>685</v>
      </c>
      <c r="B14" s="10" t="n">
        <f aca="false">N178</f>
        <v>13190</v>
      </c>
      <c r="C14" s="10" t="n">
        <f aca="false">B14/12</f>
        <v>1099.16666666667</v>
      </c>
      <c r="D14" s="11" t="n">
        <f aca="false">IF(B25=0,0,B14/B25)</f>
        <v>0.0861280885963538</v>
      </c>
      <c r="E14" s="53"/>
    </row>
    <row r="15" customFormat="false" ht="15" hidden="false" customHeight="true" outlineLevel="0" collapsed="false">
      <c r="A15" s="78" t="s">
        <v>686</v>
      </c>
      <c r="B15" s="6" t="n">
        <f aca="false">N191</f>
        <v>8400</v>
      </c>
      <c r="C15" s="6" t="n">
        <f aca="false">B15/12</f>
        <v>700</v>
      </c>
      <c r="D15" s="7" t="n">
        <f aca="false">IF(B25=0,0,B15/B25)</f>
        <v>0.054850336937784</v>
      </c>
      <c r="E15" s="53"/>
    </row>
    <row r="16" customFormat="false" ht="15" hidden="false" customHeight="true" outlineLevel="0" collapsed="false">
      <c r="A16" s="77" t="s">
        <v>687</v>
      </c>
      <c r="B16" s="10" t="n">
        <f aca="false">N203</f>
        <v>2975</v>
      </c>
      <c r="C16" s="10" t="n">
        <f aca="false">B16/12</f>
        <v>247.916666666667</v>
      </c>
      <c r="D16" s="11" t="n">
        <f aca="false">IF(B25=0,0,B16/B25)</f>
        <v>0.0194261609987985</v>
      </c>
      <c r="E16" s="53"/>
    </row>
    <row r="17" customFormat="false" ht="15" hidden="false" customHeight="true" outlineLevel="0" collapsed="false">
      <c r="A17" s="78" t="s">
        <v>688</v>
      </c>
      <c r="B17" s="6" t="n">
        <f aca="false">N213</f>
        <v>15100</v>
      </c>
      <c r="C17" s="6" t="n">
        <f aca="false">B17/12</f>
        <v>1258.33333333333</v>
      </c>
      <c r="D17" s="7" t="n">
        <f aca="false">IF(B25=0,0,B17/B25)</f>
        <v>0.0986000104476832</v>
      </c>
      <c r="E17" s="53"/>
    </row>
    <row r="18" customFormat="false" ht="15" hidden="false" customHeight="true" outlineLevel="0" collapsed="false">
      <c r="A18" s="77" t="s">
        <v>689</v>
      </c>
      <c r="B18" s="10" t="n">
        <f aca="false">N224</f>
        <v>21350</v>
      </c>
      <c r="C18" s="10" t="n">
        <f aca="false">B18/12</f>
        <v>1779.16666666667</v>
      </c>
      <c r="D18" s="11" t="n">
        <f aca="false">IF(B25=0,0,B18/B25)</f>
        <v>0.139411273050201</v>
      </c>
      <c r="E18" s="53"/>
    </row>
    <row r="19" customFormat="false" ht="15" hidden="false" customHeight="true" outlineLevel="0" collapsed="false">
      <c r="A19" s="78" t="s">
        <v>690</v>
      </c>
      <c r="B19" s="6" t="n">
        <f aca="false">N230</f>
        <v>8400</v>
      </c>
      <c r="C19" s="6" t="n">
        <f aca="false">B19/12</f>
        <v>700</v>
      </c>
      <c r="D19" s="7" t="n">
        <f aca="false">IF(B25=0,0,B19/B25)</f>
        <v>0.054850336937784</v>
      </c>
      <c r="E19" s="53"/>
    </row>
    <row r="20" customFormat="false" ht="15" hidden="false" customHeight="true" outlineLevel="0" collapsed="false">
      <c r="A20" s="77" t="s">
        <v>691</v>
      </c>
      <c r="B20" s="10" t="n">
        <f aca="false">N239</f>
        <v>6900</v>
      </c>
      <c r="C20" s="10" t="n">
        <f aca="false">B20/12</f>
        <v>575</v>
      </c>
      <c r="D20" s="11" t="n">
        <f aca="false">IF(B25=0,0,B20/B25)</f>
        <v>0.0450556339131798</v>
      </c>
      <c r="E20" s="53"/>
    </row>
    <row r="21" customFormat="false" ht="15" hidden="false" customHeight="true" outlineLevel="0" collapsed="false">
      <c r="A21" s="78" t="s">
        <v>692</v>
      </c>
      <c r="B21" s="6" t="n">
        <f aca="false">N246</f>
        <v>4150</v>
      </c>
      <c r="C21" s="6" t="n">
        <f aca="false">B21/12</f>
        <v>345.833333333333</v>
      </c>
      <c r="D21" s="7" t="n">
        <f aca="false">IF(B25=0,0,B21/B25)</f>
        <v>0.0270986783680719</v>
      </c>
      <c r="E21" s="53"/>
    </row>
    <row r="22" customFormat="false" ht="15" hidden="false" customHeight="true" outlineLevel="0" collapsed="false">
      <c r="A22" s="77" t="s">
        <v>693</v>
      </c>
      <c r="B22" s="10" t="n">
        <f aca="false">N256</f>
        <v>14550</v>
      </c>
      <c r="C22" s="10" t="n">
        <f aca="false">B22/12</f>
        <v>1212.5</v>
      </c>
      <c r="D22" s="11" t="n">
        <f aca="false">IF(B25=0,0,B22/B25)</f>
        <v>0.0950086193386617</v>
      </c>
      <c r="E22" s="53"/>
    </row>
    <row r="23" customFormat="false" ht="15" hidden="false" customHeight="true" outlineLevel="0" collapsed="false">
      <c r="A23" s="78" t="s">
        <v>694</v>
      </c>
      <c r="B23" s="6" t="n">
        <f aca="false">N264</f>
        <v>3340</v>
      </c>
      <c r="C23" s="6" t="n">
        <f aca="false">B23/12</f>
        <v>278.333333333333</v>
      </c>
      <c r="D23" s="7" t="n">
        <f aca="false">IF(B25=0,0,B23/B25)</f>
        <v>0.0218095387347856</v>
      </c>
      <c r="E23" s="53"/>
    </row>
    <row r="24" customFormat="false" ht="15" hidden="false" customHeight="true" outlineLevel="0" collapsed="false">
      <c r="A24" s="77" t="s">
        <v>695</v>
      </c>
      <c r="B24" s="10" t="n">
        <f aca="false">N276</f>
        <v>1730</v>
      </c>
      <c r="C24" s="10" t="n">
        <f aca="false">B24/12</f>
        <v>144.166666666667</v>
      </c>
      <c r="D24" s="11" t="n">
        <f aca="false">IF(B25=0,0,B24/B25)</f>
        <v>0.011296557488377</v>
      </c>
      <c r="E24" s="53"/>
    </row>
    <row r="25" customFormat="false" ht="15" hidden="false" customHeight="true" outlineLevel="0" collapsed="false">
      <c r="A25" s="79" t="s">
        <v>696</v>
      </c>
      <c r="B25" s="80" t="n">
        <f aca="false">SUM(B4:B24)</f>
        <v>153144</v>
      </c>
      <c r="C25" s="80" t="n">
        <f aca="false">B25/12</f>
        <v>12762</v>
      </c>
      <c r="D25" s="81" t="n">
        <f aca="false">IF(B26=0,0,B25/B26)</f>
        <v>0.0789483451902258</v>
      </c>
    </row>
    <row r="26" customFormat="false" ht="15" hidden="false" customHeight="true" outlineLevel="0" collapsed="false">
      <c r="A26" s="82" t="s">
        <v>697</v>
      </c>
      <c r="B26" s="83" t="n">
        <v>1939800</v>
      </c>
      <c r="C26" s="82"/>
      <c r="D26" s="82"/>
    </row>
    <row r="28" customFormat="false" ht="15" hidden="false" customHeight="true" outlineLevel="0" collapsed="false">
      <c r="A28" s="18" t="s">
        <v>698</v>
      </c>
    </row>
    <row r="29" customFormat="false" ht="15" hidden="false" customHeight="true" outlineLevel="0" collapsed="false">
      <c r="A29" s="18" t="s">
        <v>699</v>
      </c>
    </row>
    <row r="30" customFormat="false" ht="15" hidden="false" customHeight="true" outlineLevel="0" collapsed="false">
      <c r="A30" s="18" t="s">
        <v>700</v>
      </c>
    </row>
    <row r="31" customFormat="false" ht="15" hidden="false" customHeight="true" outlineLevel="0" collapsed="false">
      <c r="A31" s="18" t="s">
        <v>701</v>
      </c>
    </row>
    <row r="32" customFormat="false" ht="15" hidden="false" customHeight="true" outlineLevel="0" collapsed="false">
      <c r="A32" s="18" t="s">
        <v>702</v>
      </c>
    </row>
    <row r="33" customFormat="false" ht="15" hidden="false" customHeight="true" outlineLevel="0" collapsed="false">
      <c r="A33" s="18" t="s">
        <v>703</v>
      </c>
    </row>
    <row r="34" customFormat="false" ht="15" hidden="false" customHeight="true" outlineLevel="0" collapsed="false">
      <c r="A34" s="18" t="s">
        <v>704</v>
      </c>
    </row>
    <row r="35" customFormat="false" ht="15" hidden="false" customHeight="true" outlineLevel="0" collapsed="false">
      <c r="A35" s="18" t="s">
        <v>705</v>
      </c>
    </row>
    <row r="36" customFormat="false" ht="15" hidden="false" customHeight="true" outlineLevel="0" collapsed="false">
      <c r="A36" s="18" t="s">
        <v>706</v>
      </c>
    </row>
    <row r="37" customFormat="false" ht="15" hidden="false" customHeight="true" outlineLevel="0" collapsed="false">
      <c r="A37" s="18" t="s">
        <v>707</v>
      </c>
    </row>
    <row r="38" customFormat="false" ht="15" hidden="false" customHeight="true" outlineLevel="0" collapsed="false">
      <c r="A38" s="18" t="s">
        <v>708</v>
      </c>
    </row>
    <row r="39" customFormat="false" ht="15" hidden="false" customHeight="true" outlineLevel="0" collapsed="false">
      <c r="A39" s="18" t="s">
        <v>709</v>
      </c>
    </row>
    <row r="40" customFormat="false" ht="15" hidden="false" customHeight="true" outlineLevel="0" collapsed="false">
      <c r="A40" s="18" t="s">
        <v>710</v>
      </c>
    </row>
    <row r="42" customFormat="false" ht="15" hidden="false" customHeight="true" outlineLevel="0" collapsed="false">
      <c r="A42" s="47" t="s">
        <v>711</v>
      </c>
    </row>
    <row r="43" customFormat="false" ht="15" hidden="false" customHeight="true" outlineLevel="0" collapsed="false">
      <c r="A43" s="46" t="s">
        <v>712</v>
      </c>
      <c r="B43" s="46"/>
      <c r="C43" s="46"/>
      <c r="D43" s="46"/>
      <c r="E43" s="46"/>
      <c r="F43" s="46"/>
      <c r="G43" s="46"/>
      <c r="H43" s="46"/>
      <c r="I43" s="46"/>
      <c r="J43" s="46"/>
      <c r="K43" s="46"/>
      <c r="L43" s="46"/>
      <c r="M43" s="46"/>
      <c r="N43" s="46"/>
      <c r="O43" s="46"/>
    </row>
    <row r="44" customFormat="false" ht="15" hidden="false" customHeight="true" outlineLevel="0" collapsed="false">
      <c r="A44" s="84" t="s">
        <v>713</v>
      </c>
      <c r="B44" s="84"/>
      <c r="C44" s="84"/>
      <c r="D44" s="84"/>
      <c r="E44" s="84"/>
      <c r="F44" s="84"/>
      <c r="G44" s="84"/>
      <c r="H44" s="84"/>
      <c r="I44" s="84"/>
      <c r="J44" s="84"/>
      <c r="K44" s="84"/>
      <c r="L44" s="84"/>
      <c r="M44" s="84"/>
      <c r="N44" s="84"/>
      <c r="O44" s="84"/>
    </row>
    <row r="45" customFormat="false" ht="15" hidden="false" customHeight="true" outlineLevel="0" collapsed="false">
      <c r="A45" s="84" t="s">
        <v>714</v>
      </c>
      <c r="B45" s="84"/>
      <c r="C45" s="84"/>
      <c r="D45" s="84"/>
      <c r="E45" s="84"/>
      <c r="F45" s="84"/>
      <c r="G45" s="84"/>
      <c r="H45" s="84"/>
      <c r="I45" s="84"/>
      <c r="J45" s="84"/>
      <c r="K45" s="84"/>
      <c r="L45" s="84"/>
      <c r="M45" s="84"/>
      <c r="N45" s="84"/>
      <c r="O45" s="84"/>
    </row>
    <row r="47" customFormat="false" ht="15" hidden="false" customHeight="true" outlineLevel="0" collapsed="false">
      <c r="A47" s="85" t="s">
        <v>715</v>
      </c>
      <c r="B47" s="86" t="s">
        <v>134</v>
      </c>
      <c r="C47" s="86" t="s">
        <v>135</v>
      </c>
      <c r="D47" s="86" t="s">
        <v>136</v>
      </c>
      <c r="E47" s="86" t="s">
        <v>137</v>
      </c>
      <c r="F47" s="86" t="s">
        <v>138</v>
      </c>
      <c r="G47" s="86" t="s">
        <v>139</v>
      </c>
      <c r="H47" s="86" t="s">
        <v>140</v>
      </c>
      <c r="I47" s="86" t="s">
        <v>141</v>
      </c>
      <c r="J47" s="86" t="s">
        <v>142</v>
      </c>
      <c r="K47" s="86" t="s">
        <v>143</v>
      </c>
      <c r="L47" s="86" t="s">
        <v>144</v>
      </c>
      <c r="M47" s="86" t="s">
        <v>145</v>
      </c>
      <c r="N47" s="86" t="s">
        <v>716</v>
      </c>
      <c r="O47" s="4" t="s">
        <v>5</v>
      </c>
    </row>
    <row r="48" customFormat="false" ht="15" hidden="false" customHeight="true" outlineLevel="0" collapsed="false">
      <c r="A48" s="87" t="s">
        <v>717</v>
      </c>
      <c r="B48" s="88" t="n">
        <v>117400</v>
      </c>
      <c r="C48" s="88" t="n">
        <v>130000</v>
      </c>
      <c r="D48" s="88" t="n">
        <v>130000</v>
      </c>
      <c r="E48" s="88" t="n">
        <v>140500</v>
      </c>
      <c r="F48" s="88" t="n">
        <v>140500</v>
      </c>
      <c r="G48" s="88" t="n">
        <v>196000</v>
      </c>
      <c r="H48" s="88" t="n">
        <v>234400</v>
      </c>
      <c r="I48" s="88" t="n">
        <v>234400</v>
      </c>
      <c r="J48" s="88" t="n">
        <v>205600</v>
      </c>
      <c r="K48" s="88" t="n">
        <v>140500</v>
      </c>
      <c r="L48" s="88" t="n">
        <v>130000</v>
      </c>
      <c r="M48" s="88" t="n">
        <v>140500</v>
      </c>
      <c r="N48" s="88" t="n">
        <f aca="false">SUM(B48:M48)</f>
        <v>1939800</v>
      </c>
      <c r="O48" s="89"/>
    </row>
    <row r="49" customFormat="false" ht="15" hidden="false" customHeight="true" outlineLevel="0" collapsed="false">
      <c r="A49" s="87" t="s">
        <v>718</v>
      </c>
      <c r="B49" s="88" t="n">
        <v>1080</v>
      </c>
      <c r="C49" s="88" t="n">
        <v>1200</v>
      </c>
      <c r="D49" s="88" t="n">
        <v>1200</v>
      </c>
      <c r="E49" s="88" t="n">
        <v>1300</v>
      </c>
      <c r="F49" s="88" t="n">
        <v>1300</v>
      </c>
      <c r="G49" s="88" t="n">
        <v>2400</v>
      </c>
      <c r="H49" s="88" t="n">
        <v>2880</v>
      </c>
      <c r="I49" s="88" t="n">
        <v>2880</v>
      </c>
      <c r="J49" s="88" t="n">
        <v>1920</v>
      </c>
      <c r="K49" s="88" t="n">
        <v>1300</v>
      </c>
      <c r="L49" s="88" t="n">
        <v>1200</v>
      </c>
      <c r="M49" s="88" t="n">
        <v>1300</v>
      </c>
      <c r="N49" s="88" t="n">
        <f aca="false">SUM(B49:M49)</f>
        <v>19960</v>
      </c>
      <c r="O49" s="89"/>
    </row>
    <row r="50" customFormat="false" ht="15" hidden="false" customHeight="true" outlineLevel="0" collapsed="false">
      <c r="A50" s="90" t="s">
        <v>675</v>
      </c>
      <c r="B50" s="90"/>
      <c r="C50" s="90"/>
      <c r="D50" s="90"/>
      <c r="E50" s="90"/>
      <c r="F50" s="90"/>
      <c r="G50" s="90"/>
      <c r="H50" s="90"/>
      <c r="I50" s="90"/>
      <c r="J50" s="90"/>
      <c r="K50" s="90"/>
      <c r="L50" s="90"/>
      <c r="M50" s="90"/>
      <c r="N50" s="90"/>
      <c r="O50" s="90"/>
    </row>
    <row r="51" customFormat="false" ht="15" hidden="false" customHeight="true" outlineLevel="0" collapsed="false">
      <c r="A51" s="78" t="s">
        <v>719</v>
      </c>
      <c r="B51" s="6" t="n">
        <v>150</v>
      </c>
      <c r="C51" s="6" t="n">
        <v>150</v>
      </c>
      <c r="D51" s="6" t="n">
        <v>150</v>
      </c>
      <c r="E51" s="6" t="n">
        <v>150</v>
      </c>
      <c r="F51" s="6" t="n">
        <v>150</v>
      </c>
      <c r="G51" s="6" t="n">
        <v>150</v>
      </c>
      <c r="H51" s="6" t="n">
        <v>150</v>
      </c>
      <c r="I51" s="6" t="n">
        <v>150</v>
      </c>
      <c r="J51" s="6" t="n">
        <v>150</v>
      </c>
      <c r="K51" s="6" t="n">
        <v>150</v>
      </c>
      <c r="L51" s="6" t="n">
        <v>150</v>
      </c>
      <c r="M51" s="6" t="n">
        <v>150</v>
      </c>
      <c r="N51" s="6" t="n">
        <f aca="false">SUM(B51:M51)</f>
        <v>1800</v>
      </c>
      <c r="O51" s="91" t="s">
        <v>720</v>
      </c>
    </row>
    <row r="52" customFormat="false" ht="15" hidden="false" customHeight="true" outlineLevel="0" collapsed="false">
      <c r="A52" s="77" t="s">
        <v>721</v>
      </c>
      <c r="B52" s="10" t="n">
        <v>0</v>
      </c>
      <c r="C52" s="10" t="n">
        <v>0</v>
      </c>
      <c r="D52" s="10" t="n">
        <v>0</v>
      </c>
      <c r="E52" s="10" t="n">
        <v>0</v>
      </c>
      <c r="F52" s="10" t="n">
        <v>0</v>
      </c>
      <c r="G52" s="10" t="n">
        <v>200</v>
      </c>
      <c r="H52" s="10" t="n">
        <v>0</v>
      </c>
      <c r="I52" s="10" t="n">
        <v>0</v>
      </c>
      <c r="J52" s="10" t="n">
        <v>0</v>
      </c>
      <c r="K52" s="10" t="n">
        <v>0</v>
      </c>
      <c r="L52" s="10" t="n">
        <v>0</v>
      </c>
      <c r="M52" s="10" t="n">
        <v>200</v>
      </c>
      <c r="N52" s="10" t="n">
        <f aca="false">SUM(B52:M52)</f>
        <v>400</v>
      </c>
      <c r="O52" s="92" t="s">
        <v>722</v>
      </c>
    </row>
    <row r="53" customFormat="false" ht="15" hidden="false" customHeight="true" outlineLevel="0" collapsed="false">
      <c r="A53" s="78" t="s">
        <v>723</v>
      </c>
      <c r="B53" s="6" t="n">
        <v>0</v>
      </c>
      <c r="C53" s="6" t="n">
        <v>0</v>
      </c>
      <c r="D53" s="6" t="n">
        <v>0</v>
      </c>
      <c r="E53" s="6" t="n">
        <v>0</v>
      </c>
      <c r="F53" s="6" t="n">
        <v>0</v>
      </c>
      <c r="G53" s="6" t="n">
        <v>200</v>
      </c>
      <c r="H53" s="6" t="n">
        <v>0</v>
      </c>
      <c r="I53" s="6" t="n">
        <v>0</v>
      </c>
      <c r="J53" s="6" t="n">
        <v>0</v>
      </c>
      <c r="K53" s="6" t="n">
        <v>0</v>
      </c>
      <c r="L53" s="6" t="n">
        <v>0</v>
      </c>
      <c r="M53" s="6" t="n">
        <v>200</v>
      </c>
      <c r="N53" s="6" t="n">
        <f aca="false">SUM(B53:M53)</f>
        <v>400</v>
      </c>
      <c r="O53" s="91"/>
    </row>
    <row r="54" customFormat="false" ht="15" hidden="false" customHeight="true" outlineLevel="0" collapsed="false">
      <c r="A54" s="77" t="s">
        <v>724</v>
      </c>
      <c r="B54" s="10" t="n">
        <v>0</v>
      </c>
      <c r="C54" s="10" t="n">
        <v>0</v>
      </c>
      <c r="D54" s="10" t="n">
        <v>0</v>
      </c>
      <c r="E54" s="10" t="n">
        <v>0</v>
      </c>
      <c r="F54" s="10" t="n">
        <v>0</v>
      </c>
      <c r="G54" s="10" t="n">
        <v>400</v>
      </c>
      <c r="H54" s="10" t="n">
        <v>0</v>
      </c>
      <c r="I54" s="10" t="n">
        <v>0</v>
      </c>
      <c r="J54" s="10" t="n">
        <v>0</v>
      </c>
      <c r="K54" s="10" t="n">
        <v>0</v>
      </c>
      <c r="L54" s="10" t="n">
        <v>0</v>
      </c>
      <c r="M54" s="10" t="n">
        <v>400</v>
      </c>
      <c r="N54" s="10" t="n">
        <f aca="false">SUM(B54:M54)</f>
        <v>800</v>
      </c>
      <c r="O54" s="92" t="s">
        <v>725</v>
      </c>
    </row>
    <row r="55" customFormat="false" ht="15" hidden="false" customHeight="true" outlineLevel="0" collapsed="false">
      <c r="A55" s="93" t="s">
        <v>726</v>
      </c>
      <c r="B55" s="94" t="n">
        <v>0</v>
      </c>
      <c r="C55" s="94" t="n">
        <v>0</v>
      </c>
      <c r="D55" s="94" t="n">
        <v>0</v>
      </c>
      <c r="E55" s="94" t="n">
        <v>0</v>
      </c>
      <c r="F55" s="94" t="n">
        <v>0</v>
      </c>
      <c r="G55" s="94" t="n">
        <v>0</v>
      </c>
      <c r="H55" s="94" t="n">
        <v>0</v>
      </c>
      <c r="I55" s="94" t="n">
        <v>0</v>
      </c>
      <c r="J55" s="94" t="n">
        <v>0</v>
      </c>
      <c r="K55" s="94" t="n">
        <v>0</v>
      </c>
      <c r="L55" s="94" t="n">
        <v>0</v>
      </c>
      <c r="M55" s="94" t="n">
        <v>0</v>
      </c>
      <c r="N55" s="94" t="n">
        <f aca="false">SUM(B55:M55)</f>
        <v>0</v>
      </c>
      <c r="O55" s="93" t="s">
        <v>727</v>
      </c>
    </row>
    <row r="56" customFormat="false" ht="15" hidden="false" customHeight="true" outlineLevel="0" collapsed="false">
      <c r="A56" s="77" t="s">
        <v>728</v>
      </c>
      <c r="B56" s="10" t="n">
        <v>180</v>
      </c>
      <c r="C56" s="10" t="n">
        <v>180</v>
      </c>
      <c r="D56" s="10" t="n">
        <v>180</v>
      </c>
      <c r="E56" s="10" t="n">
        <v>180</v>
      </c>
      <c r="F56" s="10" t="n">
        <v>180</v>
      </c>
      <c r="G56" s="10" t="n">
        <v>250</v>
      </c>
      <c r="H56" s="10" t="n">
        <v>280</v>
      </c>
      <c r="I56" s="10" t="n">
        <v>280</v>
      </c>
      <c r="J56" s="10" t="n">
        <v>250</v>
      </c>
      <c r="K56" s="10" t="n">
        <v>180</v>
      </c>
      <c r="L56" s="10" t="n">
        <v>180</v>
      </c>
      <c r="M56" s="10" t="n">
        <v>180</v>
      </c>
      <c r="N56" s="10" t="n">
        <f aca="false">SUM(B56:M56)</f>
        <v>2500</v>
      </c>
      <c r="O56" s="92" t="s">
        <v>729</v>
      </c>
    </row>
    <row r="57" customFormat="false" ht="15" hidden="false" customHeight="true" outlineLevel="0" collapsed="false">
      <c r="A57" s="78" t="s">
        <v>730</v>
      </c>
      <c r="B57" s="6" t="n">
        <v>100</v>
      </c>
      <c r="C57" s="6" t="n">
        <v>100</v>
      </c>
      <c r="D57" s="6" t="n">
        <v>100</v>
      </c>
      <c r="E57" s="6" t="n">
        <v>100</v>
      </c>
      <c r="F57" s="6" t="n">
        <v>100</v>
      </c>
      <c r="G57" s="6" t="n">
        <v>100</v>
      </c>
      <c r="H57" s="6" t="n">
        <v>100</v>
      </c>
      <c r="I57" s="6" t="n">
        <v>100</v>
      </c>
      <c r="J57" s="6" t="n">
        <v>100</v>
      </c>
      <c r="K57" s="6" t="n">
        <v>100</v>
      </c>
      <c r="L57" s="6" t="n">
        <v>100</v>
      </c>
      <c r="M57" s="6" t="n">
        <v>100</v>
      </c>
      <c r="N57" s="6" t="n">
        <f aca="false">SUM(B57:M57)</f>
        <v>1200</v>
      </c>
      <c r="O57" s="91" t="s">
        <v>731</v>
      </c>
    </row>
    <row r="58" customFormat="false" ht="15" hidden="false" customHeight="true" outlineLevel="0" collapsed="false">
      <c r="A58" s="77" t="s">
        <v>732</v>
      </c>
      <c r="B58" s="10" t="n">
        <v>40</v>
      </c>
      <c r="C58" s="10" t="n">
        <v>40</v>
      </c>
      <c r="D58" s="10" t="n">
        <v>40</v>
      </c>
      <c r="E58" s="10" t="n">
        <v>40</v>
      </c>
      <c r="F58" s="10" t="n">
        <v>40</v>
      </c>
      <c r="G58" s="10" t="n">
        <v>40</v>
      </c>
      <c r="H58" s="10" t="n">
        <v>40</v>
      </c>
      <c r="I58" s="10" t="n">
        <v>40</v>
      </c>
      <c r="J58" s="10" t="n">
        <v>40</v>
      </c>
      <c r="K58" s="10" t="n">
        <v>40</v>
      </c>
      <c r="L58" s="10" t="n">
        <v>40</v>
      </c>
      <c r="M58" s="10" t="n">
        <v>40</v>
      </c>
      <c r="N58" s="10" t="n">
        <f aca="false">SUM(B58:M58)</f>
        <v>480</v>
      </c>
      <c r="O58" s="92" t="s">
        <v>733</v>
      </c>
    </row>
    <row r="59" customFormat="false" ht="15" hidden="false" customHeight="true" outlineLevel="0" collapsed="false">
      <c r="A59" s="78" t="s">
        <v>734</v>
      </c>
      <c r="B59" s="6" t="n">
        <v>20</v>
      </c>
      <c r="C59" s="6" t="n">
        <v>20</v>
      </c>
      <c r="D59" s="6" t="n">
        <v>20</v>
      </c>
      <c r="E59" s="6" t="n">
        <v>20</v>
      </c>
      <c r="F59" s="6" t="n">
        <v>20</v>
      </c>
      <c r="G59" s="6" t="n">
        <v>20</v>
      </c>
      <c r="H59" s="6" t="n">
        <v>20</v>
      </c>
      <c r="I59" s="6" t="n">
        <v>20</v>
      </c>
      <c r="J59" s="6" t="n">
        <v>20</v>
      </c>
      <c r="K59" s="6" t="n">
        <v>20</v>
      </c>
      <c r="L59" s="6" t="n">
        <v>20</v>
      </c>
      <c r="M59" s="6" t="n">
        <v>20</v>
      </c>
      <c r="N59" s="6" t="n">
        <f aca="false">SUM(B59:M59)</f>
        <v>240</v>
      </c>
      <c r="O59" s="91" t="s">
        <v>735</v>
      </c>
    </row>
    <row r="60" customFormat="false" ht="15" hidden="false" customHeight="true" outlineLevel="0" collapsed="false">
      <c r="A60" s="77" t="s">
        <v>736</v>
      </c>
      <c r="B60" s="10" t="n">
        <v>0</v>
      </c>
      <c r="C60" s="10" t="n">
        <v>0</v>
      </c>
      <c r="D60" s="10" t="n">
        <v>75</v>
      </c>
      <c r="E60" s="10" t="n">
        <v>0</v>
      </c>
      <c r="F60" s="10" t="n">
        <v>0</v>
      </c>
      <c r="G60" s="10" t="n">
        <v>75</v>
      </c>
      <c r="H60" s="10" t="n">
        <v>0</v>
      </c>
      <c r="I60" s="10" t="n">
        <v>0</v>
      </c>
      <c r="J60" s="10" t="n">
        <v>75</v>
      </c>
      <c r="K60" s="10" t="n">
        <v>0</v>
      </c>
      <c r="L60" s="10" t="n">
        <v>0</v>
      </c>
      <c r="M60" s="10" t="n">
        <v>75</v>
      </c>
      <c r="N60" s="10" t="n">
        <f aca="false">SUM(B60:M60)</f>
        <v>300</v>
      </c>
      <c r="O60" s="92" t="s">
        <v>737</v>
      </c>
    </row>
    <row r="61" customFormat="false" ht="15" hidden="false" customHeight="true" outlineLevel="0" collapsed="false">
      <c r="A61" s="78" t="s">
        <v>738</v>
      </c>
      <c r="B61" s="6" t="n">
        <v>25</v>
      </c>
      <c r="C61" s="6" t="n">
        <v>25</v>
      </c>
      <c r="D61" s="6" t="n">
        <v>25</v>
      </c>
      <c r="E61" s="6" t="n">
        <v>25</v>
      </c>
      <c r="F61" s="6" t="n">
        <v>25</v>
      </c>
      <c r="G61" s="6" t="n">
        <v>25</v>
      </c>
      <c r="H61" s="6" t="n">
        <v>25</v>
      </c>
      <c r="I61" s="6" t="n">
        <v>25</v>
      </c>
      <c r="J61" s="6" t="n">
        <v>25</v>
      </c>
      <c r="K61" s="6" t="n">
        <v>25</v>
      </c>
      <c r="L61" s="6" t="n">
        <v>25</v>
      </c>
      <c r="M61" s="6" t="n">
        <v>25</v>
      </c>
      <c r="N61" s="6" t="n">
        <f aca="false">SUM(B61:M61)</f>
        <v>300</v>
      </c>
      <c r="O61" s="91" t="s">
        <v>739</v>
      </c>
    </row>
    <row r="62" customFormat="false" ht="15" hidden="false" customHeight="true" outlineLevel="0" collapsed="false">
      <c r="A62" s="77" t="s">
        <v>740</v>
      </c>
      <c r="B62" s="10" t="n">
        <v>40</v>
      </c>
      <c r="C62" s="10" t="n">
        <v>40</v>
      </c>
      <c r="D62" s="10" t="n">
        <v>40</v>
      </c>
      <c r="E62" s="10" t="n">
        <v>40</v>
      </c>
      <c r="F62" s="10" t="n">
        <v>40</v>
      </c>
      <c r="G62" s="10" t="n">
        <v>40</v>
      </c>
      <c r="H62" s="10" t="n">
        <v>40</v>
      </c>
      <c r="I62" s="10" t="n">
        <v>40</v>
      </c>
      <c r="J62" s="10" t="n">
        <v>40</v>
      </c>
      <c r="K62" s="10" t="n">
        <v>40</v>
      </c>
      <c r="L62" s="10" t="n">
        <v>40</v>
      </c>
      <c r="M62" s="10" t="n">
        <v>40</v>
      </c>
      <c r="N62" s="10" t="n">
        <f aca="false">SUM(B62:M62)</f>
        <v>480</v>
      </c>
      <c r="O62" s="92" t="s">
        <v>741</v>
      </c>
    </row>
    <row r="63" customFormat="false" ht="15" hidden="false" customHeight="true" outlineLevel="0" collapsed="false">
      <c r="A63" s="93" t="s">
        <v>742</v>
      </c>
      <c r="B63" s="94" t="n">
        <v>0</v>
      </c>
      <c r="C63" s="94" t="n">
        <v>0</v>
      </c>
      <c r="D63" s="94" t="n">
        <v>0</v>
      </c>
      <c r="E63" s="94" t="n">
        <v>0</v>
      </c>
      <c r="F63" s="94" t="n">
        <v>0</v>
      </c>
      <c r="G63" s="94" t="n">
        <v>0</v>
      </c>
      <c r="H63" s="94" t="n">
        <v>0</v>
      </c>
      <c r="I63" s="94" t="n">
        <v>0</v>
      </c>
      <c r="J63" s="94" t="n">
        <v>0</v>
      </c>
      <c r="K63" s="94" t="n">
        <v>0</v>
      </c>
      <c r="L63" s="94" t="n">
        <v>0</v>
      </c>
      <c r="M63" s="94" t="n">
        <v>0</v>
      </c>
      <c r="N63" s="94" t="n">
        <f aca="false">SUM(B63:M63)</f>
        <v>0</v>
      </c>
      <c r="O63" s="93" t="s">
        <v>743</v>
      </c>
    </row>
    <row r="64" customFormat="false" ht="15" hidden="false" customHeight="true" outlineLevel="0" collapsed="false">
      <c r="A64" s="77" t="s">
        <v>744</v>
      </c>
      <c r="B64" s="10" t="n">
        <v>40</v>
      </c>
      <c r="C64" s="10" t="n">
        <v>40</v>
      </c>
      <c r="D64" s="10" t="n">
        <v>40</v>
      </c>
      <c r="E64" s="10" t="n">
        <v>40</v>
      </c>
      <c r="F64" s="10" t="n">
        <v>40</v>
      </c>
      <c r="G64" s="10" t="n">
        <v>40</v>
      </c>
      <c r="H64" s="10" t="n">
        <v>40</v>
      </c>
      <c r="I64" s="10" t="n">
        <v>40</v>
      </c>
      <c r="J64" s="10" t="n">
        <v>40</v>
      </c>
      <c r="K64" s="10" t="n">
        <v>40</v>
      </c>
      <c r="L64" s="10" t="n">
        <v>40</v>
      </c>
      <c r="M64" s="10" t="n">
        <v>40</v>
      </c>
      <c r="N64" s="10" t="n">
        <f aca="false">SUM(B64:M64)</f>
        <v>480</v>
      </c>
      <c r="O64" s="92" t="s">
        <v>745</v>
      </c>
    </row>
    <row r="65" customFormat="false" ht="15" hidden="false" customHeight="true" outlineLevel="0" collapsed="false">
      <c r="A65" s="95" t="s">
        <v>746</v>
      </c>
      <c r="B65" s="20" t="n">
        <f aca="false">SUM(B51:B64)</f>
        <v>595</v>
      </c>
      <c r="C65" s="20" t="n">
        <f aca="false">SUM(C51:C64)</f>
        <v>595</v>
      </c>
      <c r="D65" s="20" t="n">
        <f aca="false">SUM(D51:D64)</f>
        <v>670</v>
      </c>
      <c r="E65" s="20" t="n">
        <f aca="false">SUM(E51:E64)</f>
        <v>595</v>
      </c>
      <c r="F65" s="20" t="n">
        <f aca="false">SUM(F51:F64)</f>
        <v>595</v>
      </c>
      <c r="G65" s="20" t="n">
        <f aca="false">SUM(G51:G64)</f>
        <v>1540</v>
      </c>
      <c r="H65" s="20" t="n">
        <f aca="false">SUM(H51:H64)</f>
        <v>695</v>
      </c>
      <c r="I65" s="20" t="n">
        <f aca="false">SUM(I51:I64)</f>
        <v>695</v>
      </c>
      <c r="J65" s="20" t="n">
        <f aca="false">SUM(J51:J64)</f>
        <v>740</v>
      </c>
      <c r="K65" s="20" t="n">
        <f aca="false">SUM(K51:K64)</f>
        <v>595</v>
      </c>
      <c r="L65" s="20" t="n">
        <f aca="false">SUM(L51:L64)</f>
        <v>595</v>
      </c>
      <c r="M65" s="20" t="n">
        <f aca="false">SUM(M51:M64)</f>
        <v>1470</v>
      </c>
      <c r="N65" s="20" t="n">
        <f aca="false">SUM(N51:N64)</f>
        <v>9380</v>
      </c>
      <c r="O65" s="95"/>
    </row>
    <row r="66" customFormat="false" ht="15" hidden="false" customHeight="true" outlineLevel="0" collapsed="false">
      <c r="B66" s="22"/>
      <c r="C66" s="22"/>
      <c r="D66" s="22"/>
      <c r="E66" s="22"/>
      <c r="F66" s="22"/>
      <c r="G66" s="22"/>
      <c r="H66" s="22"/>
      <c r="I66" s="22"/>
      <c r="J66" s="22"/>
      <c r="K66" s="22"/>
      <c r="L66" s="22"/>
      <c r="M66" s="22"/>
      <c r="N66" s="22"/>
    </row>
    <row r="67" customFormat="false" ht="15" hidden="false" customHeight="true" outlineLevel="0" collapsed="false">
      <c r="A67" s="90" t="s">
        <v>676</v>
      </c>
      <c r="B67" s="90"/>
      <c r="C67" s="90"/>
      <c r="D67" s="90"/>
      <c r="E67" s="90"/>
      <c r="F67" s="90"/>
      <c r="G67" s="90"/>
      <c r="H67" s="90"/>
      <c r="I67" s="90"/>
      <c r="J67" s="90"/>
      <c r="K67" s="90"/>
      <c r="L67" s="90"/>
      <c r="M67" s="90"/>
      <c r="N67" s="90"/>
      <c r="O67" s="90"/>
    </row>
    <row r="68" customFormat="false" ht="15" hidden="false" customHeight="true" outlineLevel="0" collapsed="false">
      <c r="A68" s="78" t="s">
        <v>747</v>
      </c>
      <c r="B68" s="6" t="n">
        <v>25</v>
      </c>
      <c r="C68" s="6" t="n">
        <v>25</v>
      </c>
      <c r="D68" s="6" t="n">
        <v>25</v>
      </c>
      <c r="E68" s="6" t="n">
        <v>25</v>
      </c>
      <c r="F68" s="6" t="n">
        <v>25</v>
      </c>
      <c r="G68" s="6" t="n">
        <v>40</v>
      </c>
      <c r="H68" s="6" t="n">
        <v>50</v>
      </c>
      <c r="I68" s="6" t="n">
        <v>50</v>
      </c>
      <c r="J68" s="6" t="n">
        <v>40</v>
      </c>
      <c r="K68" s="6" t="n">
        <v>25</v>
      </c>
      <c r="L68" s="6" t="n">
        <v>25</v>
      </c>
      <c r="M68" s="6" t="n">
        <v>25</v>
      </c>
      <c r="N68" s="6" t="n">
        <f aca="false">SUM(B68:M68)</f>
        <v>380</v>
      </c>
      <c r="O68" s="91" t="s">
        <v>748</v>
      </c>
    </row>
    <row r="69" customFormat="false" ht="15" hidden="false" customHeight="true" outlineLevel="0" collapsed="false">
      <c r="A69" s="77" t="s">
        <v>749</v>
      </c>
      <c r="B69" s="10" t="n">
        <v>20</v>
      </c>
      <c r="C69" s="10" t="n">
        <v>20</v>
      </c>
      <c r="D69" s="10" t="n">
        <v>20</v>
      </c>
      <c r="E69" s="10" t="n">
        <v>20</v>
      </c>
      <c r="F69" s="10" t="n">
        <v>20</v>
      </c>
      <c r="G69" s="10" t="n">
        <v>40</v>
      </c>
      <c r="H69" s="10" t="n">
        <v>50</v>
      </c>
      <c r="I69" s="10" t="n">
        <v>50</v>
      </c>
      <c r="J69" s="10" t="n">
        <v>40</v>
      </c>
      <c r="K69" s="10" t="n">
        <v>20</v>
      </c>
      <c r="L69" s="10" t="n">
        <v>20</v>
      </c>
      <c r="M69" s="10" t="n">
        <v>20</v>
      </c>
      <c r="N69" s="10" t="n">
        <f aca="false">SUM(B69:M69)</f>
        <v>340</v>
      </c>
      <c r="O69" s="92" t="s">
        <v>750</v>
      </c>
    </row>
    <row r="70" customFormat="false" ht="15" hidden="false" customHeight="true" outlineLevel="0" collapsed="false">
      <c r="A70" s="78" t="s">
        <v>751</v>
      </c>
      <c r="B70" s="6" t="n">
        <v>80</v>
      </c>
      <c r="C70" s="6" t="n">
        <v>80</v>
      </c>
      <c r="D70" s="6" t="n">
        <v>80</v>
      </c>
      <c r="E70" s="6" t="n">
        <v>80</v>
      </c>
      <c r="F70" s="6" t="n">
        <v>80</v>
      </c>
      <c r="G70" s="6" t="n">
        <v>120</v>
      </c>
      <c r="H70" s="6" t="n">
        <v>140</v>
      </c>
      <c r="I70" s="6" t="n">
        <v>140</v>
      </c>
      <c r="J70" s="6" t="n">
        <v>120</v>
      </c>
      <c r="K70" s="6" t="n">
        <v>80</v>
      </c>
      <c r="L70" s="6" t="n">
        <v>80</v>
      </c>
      <c r="M70" s="6" t="n">
        <v>80</v>
      </c>
      <c r="N70" s="6" t="n">
        <f aca="false">SUM(B70:M70)</f>
        <v>1160</v>
      </c>
      <c r="O70" s="91" t="s">
        <v>752</v>
      </c>
    </row>
    <row r="71" customFormat="false" ht="15" hidden="false" customHeight="true" outlineLevel="0" collapsed="false">
      <c r="A71" s="77" t="s">
        <v>753</v>
      </c>
      <c r="B71" s="10" t="n">
        <v>25</v>
      </c>
      <c r="C71" s="10" t="n">
        <v>25</v>
      </c>
      <c r="D71" s="10" t="n">
        <v>25</v>
      </c>
      <c r="E71" s="10" t="n">
        <v>25</v>
      </c>
      <c r="F71" s="10" t="n">
        <v>25</v>
      </c>
      <c r="G71" s="10" t="n">
        <v>40</v>
      </c>
      <c r="H71" s="10" t="n">
        <v>45</v>
      </c>
      <c r="I71" s="10" t="n">
        <v>45</v>
      </c>
      <c r="J71" s="10" t="n">
        <v>40</v>
      </c>
      <c r="K71" s="10" t="n">
        <v>25</v>
      </c>
      <c r="L71" s="10" t="n">
        <v>25</v>
      </c>
      <c r="M71" s="10" t="n">
        <v>25</v>
      </c>
      <c r="N71" s="10" t="n">
        <f aca="false">SUM(B71:M71)</f>
        <v>370</v>
      </c>
      <c r="O71" s="92" t="s">
        <v>754</v>
      </c>
    </row>
    <row r="72" customFormat="false" ht="15" hidden="false" customHeight="true" outlineLevel="0" collapsed="false">
      <c r="A72" s="78" t="s">
        <v>755</v>
      </c>
      <c r="B72" s="6" t="n">
        <v>35</v>
      </c>
      <c r="C72" s="6" t="n">
        <v>35</v>
      </c>
      <c r="D72" s="6" t="n">
        <v>35</v>
      </c>
      <c r="E72" s="6" t="n">
        <v>35</v>
      </c>
      <c r="F72" s="6" t="n">
        <v>35</v>
      </c>
      <c r="G72" s="6" t="n">
        <v>35</v>
      </c>
      <c r="H72" s="6" t="n">
        <v>35</v>
      </c>
      <c r="I72" s="6" t="n">
        <v>35</v>
      </c>
      <c r="J72" s="6" t="n">
        <v>35</v>
      </c>
      <c r="K72" s="6" t="n">
        <v>35</v>
      </c>
      <c r="L72" s="6" t="n">
        <v>35</v>
      </c>
      <c r="M72" s="6" t="n">
        <v>35</v>
      </c>
      <c r="N72" s="6" t="n">
        <f aca="false">SUM(B72:M72)</f>
        <v>420</v>
      </c>
      <c r="O72" s="91" t="s">
        <v>756</v>
      </c>
    </row>
    <row r="73" customFormat="false" ht="15" hidden="false" customHeight="true" outlineLevel="0" collapsed="false">
      <c r="A73" s="77" t="s">
        <v>757</v>
      </c>
      <c r="B73" s="10" t="n">
        <v>25</v>
      </c>
      <c r="C73" s="10" t="n">
        <v>25</v>
      </c>
      <c r="D73" s="10" t="n">
        <v>25</v>
      </c>
      <c r="E73" s="10" t="n">
        <v>25</v>
      </c>
      <c r="F73" s="10" t="n">
        <v>25</v>
      </c>
      <c r="G73" s="10" t="n">
        <v>25</v>
      </c>
      <c r="H73" s="10" t="n">
        <v>25</v>
      </c>
      <c r="I73" s="10" t="n">
        <v>25</v>
      </c>
      <c r="J73" s="10" t="n">
        <v>25</v>
      </c>
      <c r="K73" s="10" t="n">
        <v>25</v>
      </c>
      <c r="L73" s="10" t="n">
        <v>25</v>
      </c>
      <c r="M73" s="10" t="n">
        <v>25</v>
      </c>
      <c r="N73" s="10" t="n">
        <f aca="false">SUM(B73:M73)</f>
        <v>300</v>
      </c>
      <c r="O73" s="92" t="s">
        <v>758</v>
      </c>
    </row>
    <row r="74" customFormat="false" ht="15" hidden="false" customHeight="true" outlineLevel="0" collapsed="false">
      <c r="A74" s="78" t="s">
        <v>759</v>
      </c>
      <c r="B74" s="6" t="n">
        <v>30</v>
      </c>
      <c r="C74" s="6" t="n">
        <v>30</v>
      </c>
      <c r="D74" s="6" t="n">
        <v>30</v>
      </c>
      <c r="E74" s="6" t="n">
        <v>30</v>
      </c>
      <c r="F74" s="6" t="n">
        <v>30</v>
      </c>
      <c r="G74" s="6" t="n">
        <v>30</v>
      </c>
      <c r="H74" s="6" t="n">
        <v>30</v>
      </c>
      <c r="I74" s="6" t="n">
        <v>30</v>
      </c>
      <c r="J74" s="6" t="n">
        <v>30</v>
      </c>
      <c r="K74" s="6" t="n">
        <v>30</v>
      </c>
      <c r="L74" s="6" t="n">
        <v>30</v>
      </c>
      <c r="M74" s="6" t="n">
        <v>30</v>
      </c>
      <c r="N74" s="6" t="n">
        <f aca="false">SUM(B74:M74)</f>
        <v>360</v>
      </c>
      <c r="O74" s="91" t="s">
        <v>760</v>
      </c>
    </row>
    <row r="75" customFormat="false" ht="15" hidden="false" customHeight="true" outlineLevel="0" collapsed="false">
      <c r="A75" s="77" t="s">
        <v>761</v>
      </c>
      <c r="B75" s="10" t="n">
        <v>15</v>
      </c>
      <c r="C75" s="10" t="n">
        <v>15</v>
      </c>
      <c r="D75" s="10" t="n">
        <v>15</v>
      </c>
      <c r="E75" s="10" t="n">
        <v>15</v>
      </c>
      <c r="F75" s="10" t="n">
        <v>15</v>
      </c>
      <c r="G75" s="10" t="n">
        <v>15</v>
      </c>
      <c r="H75" s="10" t="n">
        <v>15</v>
      </c>
      <c r="I75" s="10" t="n">
        <v>15</v>
      </c>
      <c r="J75" s="10" t="n">
        <v>15</v>
      </c>
      <c r="K75" s="10" t="n">
        <v>15</v>
      </c>
      <c r="L75" s="10" t="n">
        <v>15</v>
      </c>
      <c r="M75" s="10" t="n">
        <v>15</v>
      </c>
      <c r="N75" s="10" t="n">
        <f aca="false">SUM(B75:M75)</f>
        <v>180</v>
      </c>
      <c r="O75" s="92" t="s">
        <v>762</v>
      </c>
    </row>
    <row r="76" customFormat="false" ht="15" hidden="false" customHeight="true" outlineLevel="0" collapsed="false">
      <c r="A76" s="78" t="s">
        <v>763</v>
      </c>
      <c r="B76" s="6" t="n">
        <v>20</v>
      </c>
      <c r="C76" s="6" t="n">
        <v>20</v>
      </c>
      <c r="D76" s="6" t="n">
        <v>20</v>
      </c>
      <c r="E76" s="6" t="n">
        <v>20</v>
      </c>
      <c r="F76" s="6" t="n">
        <v>20</v>
      </c>
      <c r="G76" s="6" t="n">
        <v>20</v>
      </c>
      <c r="H76" s="6" t="n">
        <v>20</v>
      </c>
      <c r="I76" s="6" t="n">
        <v>20</v>
      </c>
      <c r="J76" s="6" t="n">
        <v>20</v>
      </c>
      <c r="K76" s="6" t="n">
        <v>20</v>
      </c>
      <c r="L76" s="6" t="n">
        <v>20</v>
      </c>
      <c r="M76" s="6" t="n">
        <v>20</v>
      </c>
      <c r="N76" s="6" t="n">
        <f aca="false">SUM(B76:M76)</f>
        <v>240</v>
      </c>
      <c r="O76" s="91" t="s">
        <v>764</v>
      </c>
    </row>
    <row r="77" customFormat="false" ht="15" hidden="false" customHeight="true" outlineLevel="0" collapsed="false">
      <c r="A77" s="77" t="s">
        <v>765</v>
      </c>
      <c r="B77" s="10" t="n">
        <v>15</v>
      </c>
      <c r="C77" s="10" t="n">
        <v>15</v>
      </c>
      <c r="D77" s="10" t="n">
        <v>15</v>
      </c>
      <c r="E77" s="10" t="n">
        <v>15</v>
      </c>
      <c r="F77" s="10" t="n">
        <v>15</v>
      </c>
      <c r="G77" s="10" t="n">
        <v>15</v>
      </c>
      <c r="H77" s="10" t="n">
        <v>15</v>
      </c>
      <c r="I77" s="10" t="n">
        <v>15</v>
      </c>
      <c r="J77" s="10" t="n">
        <v>15</v>
      </c>
      <c r="K77" s="10" t="n">
        <v>15</v>
      </c>
      <c r="L77" s="10" t="n">
        <v>15</v>
      </c>
      <c r="M77" s="10" t="n">
        <v>15</v>
      </c>
      <c r="N77" s="10" t="n">
        <f aca="false">SUM(B77:M77)</f>
        <v>180</v>
      </c>
      <c r="O77" s="92" t="s">
        <v>766</v>
      </c>
    </row>
    <row r="78" customFormat="false" ht="15" hidden="false" customHeight="true" outlineLevel="0" collapsed="false">
      <c r="A78" s="78" t="s">
        <v>767</v>
      </c>
      <c r="B78" s="6" t="n">
        <v>60</v>
      </c>
      <c r="C78" s="6" t="n">
        <v>60</v>
      </c>
      <c r="D78" s="6" t="n">
        <v>60</v>
      </c>
      <c r="E78" s="6" t="n">
        <v>60</v>
      </c>
      <c r="F78" s="6" t="n">
        <v>60</v>
      </c>
      <c r="G78" s="6" t="n">
        <v>90</v>
      </c>
      <c r="H78" s="6" t="n">
        <v>100</v>
      </c>
      <c r="I78" s="6" t="n">
        <v>100</v>
      </c>
      <c r="J78" s="6" t="n">
        <v>90</v>
      </c>
      <c r="K78" s="6" t="n">
        <v>60</v>
      </c>
      <c r="L78" s="6" t="n">
        <v>60</v>
      </c>
      <c r="M78" s="6" t="n">
        <v>60</v>
      </c>
      <c r="N78" s="6" t="n">
        <f aca="false">SUM(B78:M78)</f>
        <v>860</v>
      </c>
      <c r="O78" s="91" t="s">
        <v>768</v>
      </c>
    </row>
    <row r="79" customFormat="false" ht="15" hidden="false" customHeight="true" outlineLevel="0" collapsed="false">
      <c r="A79" s="77" t="s">
        <v>769</v>
      </c>
      <c r="B79" s="10" t="n">
        <v>15</v>
      </c>
      <c r="C79" s="10" t="n">
        <v>15</v>
      </c>
      <c r="D79" s="10" t="n">
        <v>15</v>
      </c>
      <c r="E79" s="10" t="n">
        <v>15</v>
      </c>
      <c r="F79" s="10" t="n">
        <v>15</v>
      </c>
      <c r="G79" s="10" t="n">
        <v>15</v>
      </c>
      <c r="H79" s="10" t="n">
        <v>15</v>
      </c>
      <c r="I79" s="10" t="n">
        <v>15</v>
      </c>
      <c r="J79" s="10" t="n">
        <v>15</v>
      </c>
      <c r="K79" s="10" t="n">
        <v>15</v>
      </c>
      <c r="L79" s="10" t="n">
        <v>15</v>
      </c>
      <c r="M79" s="10" t="n">
        <v>15</v>
      </c>
      <c r="N79" s="10" t="n">
        <f aca="false">SUM(B79:M79)</f>
        <v>180</v>
      </c>
      <c r="O79" s="92" t="s">
        <v>770</v>
      </c>
    </row>
    <row r="80" customFormat="false" ht="15" hidden="false" customHeight="true" outlineLevel="0" collapsed="false">
      <c r="A80" s="78" t="s">
        <v>771</v>
      </c>
      <c r="B80" s="6" t="n">
        <v>10</v>
      </c>
      <c r="C80" s="6" t="n">
        <v>10</v>
      </c>
      <c r="D80" s="6" t="n">
        <v>10</v>
      </c>
      <c r="E80" s="6" t="n">
        <v>10</v>
      </c>
      <c r="F80" s="6" t="n">
        <v>10</v>
      </c>
      <c r="G80" s="6" t="n">
        <v>10</v>
      </c>
      <c r="H80" s="6" t="n">
        <v>10</v>
      </c>
      <c r="I80" s="6" t="n">
        <v>10</v>
      </c>
      <c r="J80" s="6" t="n">
        <v>10</v>
      </c>
      <c r="K80" s="6" t="n">
        <v>10</v>
      </c>
      <c r="L80" s="6" t="n">
        <v>10</v>
      </c>
      <c r="M80" s="6" t="n">
        <v>10</v>
      </c>
      <c r="N80" s="6" t="n">
        <f aca="false">SUM(B80:M80)</f>
        <v>120</v>
      </c>
      <c r="O80" s="91" t="s">
        <v>772</v>
      </c>
    </row>
    <row r="81" customFormat="false" ht="15" hidden="false" customHeight="true" outlineLevel="0" collapsed="false">
      <c r="A81" s="77" t="s">
        <v>773</v>
      </c>
      <c r="B81" s="10" t="n">
        <v>15</v>
      </c>
      <c r="C81" s="10" t="n">
        <v>15</v>
      </c>
      <c r="D81" s="10" t="n">
        <v>15</v>
      </c>
      <c r="E81" s="10" t="n">
        <v>15</v>
      </c>
      <c r="F81" s="10" t="n">
        <v>15</v>
      </c>
      <c r="G81" s="10" t="n">
        <v>25</v>
      </c>
      <c r="H81" s="10" t="n">
        <v>30</v>
      </c>
      <c r="I81" s="10" t="n">
        <v>30</v>
      </c>
      <c r="J81" s="10" t="n">
        <v>25</v>
      </c>
      <c r="K81" s="10" t="n">
        <v>15</v>
      </c>
      <c r="L81" s="10" t="n">
        <v>15</v>
      </c>
      <c r="M81" s="10" t="n">
        <v>15</v>
      </c>
      <c r="N81" s="10" t="n">
        <f aca="false">SUM(B81:M81)</f>
        <v>230</v>
      </c>
      <c r="O81" s="92"/>
    </row>
    <row r="82" customFormat="false" ht="15" hidden="false" customHeight="true" outlineLevel="0" collapsed="false">
      <c r="A82" s="95" t="s">
        <v>774</v>
      </c>
      <c r="B82" s="20" t="n">
        <f aca="false">SUM(B68:B81)</f>
        <v>390</v>
      </c>
      <c r="C82" s="20" t="n">
        <f aca="false">SUM(C68:C81)</f>
        <v>390</v>
      </c>
      <c r="D82" s="20" t="n">
        <f aca="false">SUM(D68:D81)</f>
        <v>390</v>
      </c>
      <c r="E82" s="20" t="n">
        <f aca="false">SUM(E68:E81)</f>
        <v>390</v>
      </c>
      <c r="F82" s="20" t="n">
        <f aca="false">SUM(F68:F81)</f>
        <v>390</v>
      </c>
      <c r="G82" s="20" t="n">
        <f aca="false">SUM(G68:G81)</f>
        <v>520</v>
      </c>
      <c r="H82" s="20" t="n">
        <f aca="false">SUM(H68:H81)</f>
        <v>580</v>
      </c>
      <c r="I82" s="20" t="n">
        <f aca="false">SUM(I68:I81)</f>
        <v>580</v>
      </c>
      <c r="J82" s="20" t="n">
        <f aca="false">SUM(J68:J81)</f>
        <v>520</v>
      </c>
      <c r="K82" s="20" t="n">
        <f aca="false">SUM(K68:K81)</f>
        <v>390</v>
      </c>
      <c r="L82" s="20" t="n">
        <f aca="false">SUM(L68:L81)</f>
        <v>390</v>
      </c>
      <c r="M82" s="20" t="n">
        <f aca="false">SUM(M68:M81)</f>
        <v>390</v>
      </c>
      <c r="N82" s="20" t="n">
        <f aca="false">SUM(N68:N81)</f>
        <v>5320</v>
      </c>
      <c r="O82" s="95"/>
    </row>
    <row r="83" customFormat="false" ht="15" hidden="false" customHeight="true" outlineLevel="0" collapsed="false">
      <c r="B83" s="22"/>
      <c r="C83" s="22"/>
      <c r="D83" s="22"/>
      <c r="E83" s="22"/>
      <c r="F83" s="22"/>
      <c r="G83" s="22"/>
      <c r="H83" s="22"/>
      <c r="I83" s="22"/>
      <c r="J83" s="22"/>
      <c r="K83" s="22"/>
      <c r="L83" s="22"/>
      <c r="M83" s="22"/>
      <c r="N83" s="22"/>
    </row>
    <row r="84" customFormat="false" ht="15" hidden="false" customHeight="true" outlineLevel="0" collapsed="false">
      <c r="A84" s="90" t="s">
        <v>677</v>
      </c>
      <c r="B84" s="90"/>
      <c r="C84" s="90"/>
      <c r="D84" s="90"/>
      <c r="E84" s="90"/>
      <c r="F84" s="90"/>
      <c r="G84" s="90"/>
      <c r="H84" s="90"/>
      <c r="I84" s="90"/>
      <c r="J84" s="90"/>
      <c r="K84" s="90"/>
      <c r="L84" s="90"/>
      <c r="M84" s="90"/>
      <c r="N84" s="90"/>
      <c r="O84" s="90"/>
    </row>
    <row r="85" customFormat="false" ht="15" hidden="false" customHeight="true" outlineLevel="0" collapsed="false">
      <c r="A85" s="78" t="s">
        <v>775</v>
      </c>
      <c r="B85" s="6" t="n">
        <v>60</v>
      </c>
      <c r="C85" s="6" t="n">
        <v>60</v>
      </c>
      <c r="D85" s="6" t="n">
        <v>60</v>
      </c>
      <c r="E85" s="6" t="n">
        <v>60</v>
      </c>
      <c r="F85" s="6" t="n">
        <v>60</v>
      </c>
      <c r="G85" s="6" t="n">
        <v>100</v>
      </c>
      <c r="H85" s="6" t="n">
        <v>120</v>
      </c>
      <c r="I85" s="6" t="n">
        <v>120</v>
      </c>
      <c r="J85" s="6" t="n">
        <v>100</v>
      </c>
      <c r="K85" s="6" t="n">
        <v>60</v>
      </c>
      <c r="L85" s="6" t="n">
        <v>60</v>
      </c>
      <c r="M85" s="6" t="n">
        <v>60</v>
      </c>
      <c r="N85" s="6" t="n">
        <f aca="false">SUM(B85:M85)</f>
        <v>920</v>
      </c>
      <c r="O85" s="91" t="s">
        <v>776</v>
      </c>
    </row>
    <row r="86" customFormat="false" ht="15" hidden="false" customHeight="true" outlineLevel="0" collapsed="false">
      <c r="A86" s="77" t="s">
        <v>777</v>
      </c>
      <c r="B86" s="10" t="n">
        <v>50</v>
      </c>
      <c r="C86" s="10" t="n">
        <v>50</v>
      </c>
      <c r="D86" s="10" t="n">
        <v>50</v>
      </c>
      <c r="E86" s="10" t="n">
        <v>50</v>
      </c>
      <c r="F86" s="10" t="n">
        <v>50</v>
      </c>
      <c r="G86" s="10" t="n">
        <v>80</v>
      </c>
      <c r="H86" s="10" t="n">
        <v>100</v>
      </c>
      <c r="I86" s="10" t="n">
        <v>100</v>
      </c>
      <c r="J86" s="10" t="n">
        <v>80</v>
      </c>
      <c r="K86" s="10" t="n">
        <v>50</v>
      </c>
      <c r="L86" s="10" t="n">
        <v>50</v>
      </c>
      <c r="M86" s="10" t="n">
        <v>50</v>
      </c>
      <c r="N86" s="10" t="n">
        <f aca="false">SUM(B86:M86)</f>
        <v>760</v>
      </c>
      <c r="O86" s="92" t="s">
        <v>778</v>
      </c>
    </row>
    <row r="87" customFormat="false" ht="15" hidden="false" customHeight="true" outlineLevel="0" collapsed="false">
      <c r="A87" s="78" t="s">
        <v>779</v>
      </c>
      <c r="B87" s="6" t="n">
        <v>30</v>
      </c>
      <c r="C87" s="6" t="n">
        <v>30</v>
      </c>
      <c r="D87" s="6" t="n">
        <v>30</v>
      </c>
      <c r="E87" s="6" t="n">
        <v>30</v>
      </c>
      <c r="F87" s="6" t="n">
        <v>30</v>
      </c>
      <c r="G87" s="6" t="n">
        <v>45</v>
      </c>
      <c r="H87" s="6" t="n">
        <v>55</v>
      </c>
      <c r="I87" s="6" t="n">
        <v>55</v>
      </c>
      <c r="J87" s="6" t="n">
        <v>45</v>
      </c>
      <c r="K87" s="6" t="n">
        <v>30</v>
      </c>
      <c r="L87" s="6" t="n">
        <v>30</v>
      </c>
      <c r="M87" s="6" t="n">
        <v>30</v>
      </c>
      <c r="N87" s="6" t="n">
        <f aca="false">SUM(B87:M87)</f>
        <v>440</v>
      </c>
      <c r="O87" s="91" t="s">
        <v>780</v>
      </c>
    </row>
    <row r="88" customFormat="false" ht="15" hidden="false" customHeight="true" outlineLevel="0" collapsed="false">
      <c r="A88" s="77" t="s">
        <v>781</v>
      </c>
      <c r="B88" s="10" t="n">
        <v>20</v>
      </c>
      <c r="C88" s="10" t="n">
        <v>20</v>
      </c>
      <c r="D88" s="10" t="n">
        <v>20</v>
      </c>
      <c r="E88" s="10" t="n">
        <v>20</v>
      </c>
      <c r="F88" s="10" t="n">
        <v>20</v>
      </c>
      <c r="G88" s="10" t="n">
        <v>20</v>
      </c>
      <c r="H88" s="10" t="n">
        <v>20</v>
      </c>
      <c r="I88" s="10" t="n">
        <v>20</v>
      </c>
      <c r="J88" s="10" t="n">
        <v>20</v>
      </c>
      <c r="K88" s="10" t="n">
        <v>20</v>
      </c>
      <c r="L88" s="10" t="n">
        <v>20</v>
      </c>
      <c r="M88" s="10" t="n">
        <v>20</v>
      </c>
      <c r="N88" s="10" t="n">
        <f aca="false">SUM(B88:M88)</f>
        <v>240</v>
      </c>
      <c r="O88" s="92"/>
    </row>
    <row r="89" customFormat="false" ht="15" hidden="false" customHeight="true" outlineLevel="0" collapsed="false">
      <c r="A89" s="78" t="s">
        <v>782</v>
      </c>
      <c r="B89" s="6" t="n">
        <v>10</v>
      </c>
      <c r="C89" s="6" t="n">
        <v>10</v>
      </c>
      <c r="D89" s="6" t="n">
        <v>10</v>
      </c>
      <c r="E89" s="6" t="n">
        <v>10</v>
      </c>
      <c r="F89" s="6" t="n">
        <v>10</v>
      </c>
      <c r="G89" s="6" t="n">
        <v>10</v>
      </c>
      <c r="H89" s="6" t="n">
        <v>10</v>
      </c>
      <c r="I89" s="6" t="n">
        <v>10</v>
      </c>
      <c r="J89" s="6" t="n">
        <v>10</v>
      </c>
      <c r="K89" s="6" t="n">
        <v>10</v>
      </c>
      <c r="L89" s="6" t="n">
        <v>10</v>
      </c>
      <c r="M89" s="6" t="n">
        <v>10</v>
      </c>
      <c r="N89" s="6" t="n">
        <f aca="false">SUM(B89:M89)</f>
        <v>120</v>
      </c>
      <c r="O89" s="91" t="s">
        <v>783</v>
      </c>
    </row>
    <row r="90" customFormat="false" ht="15" hidden="false" customHeight="true" outlineLevel="0" collapsed="false">
      <c r="A90" s="77" t="s">
        <v>784</v>
      </c>
      <c r="B90" s="10" t="n">
        <v>10</v>
      </c>
      <c r="C90" s="10" t="n">
        <v>10</v>
      </c>
      <c r="D90" s="10" t="n">
        <v>10</v>
      </c>
      <c r="E90" s="10" t="n">
        <v>10</v>
      </c>
      <c r="F90" s="10" t="n">
        <v>10</v>
      </c>
      <c r="G90" s="10" t="n">
        <v>10</v>
      </c>
      <c r="H90" s="10" t="n">
        <v>10</v>
      </c>
      <c r="I90" s="10" t="n">
        <v>10</v>
      </c>
      <c r="J90" s="10" t="n">
        <v>10</v>
      </c>
      <c r="K90" s="10" t="n">
        <v>10</v>
      </c>
      <c r="L90" s="10" t="n">
        <v>10</v>
      </c>
      <c r="M90" s="10" t="n">
        <v>10</v>
      </c>
      <c r="N90" s="10" t="n">
        <f aca="false">SUM(B90:M90)</f>
        <v>120</v>
      </c>
      <c r="O90" s="92" t="s">
        <v>785</v>
      </c>
    </row>
    <row r="91" customFormat="false" ht="15" hidden="false" customHeight="true" outlineLevel="0" collapsed="false">
      <c r="A91" s="78" t="s">
        <v>786</v>
      </c>
      <c r="B91" s="6" t="n">
        <v>25</v>
      </c>
      <c r="C91" s="6" t="n">
        <v>25</v>
      </c>
      <c r="D91" s="6" t="n">
        <v>25</v>
      </c>
      <c r="E91" s="6" t="n">
        <v>25</v>
      </c>
      <c r="F91" s="6" t="n">
        <v>25</v>
      </c>
      <c r="G91" s="6" t="n">
        <v>35</v>
      </c>
      <c r="H91" s="6" t="n">
        <v>40</v>
      </c>
      <c r="I91" s="6" t="n">
        <v>40</v>
      </c>
      <c r="J91" s="6" t="n">
        <v>35</v>
      </c>
      <c r="K91" s="6" t="n">
        <v>25</v>
      </c>
      <c r="L91" s="6" t="n">
        <v>25</v>
      </c>
      <c r="M91" s="6" t="n">
        <v>25</v>
      </c>
      <c r="N91" s="6" t="n">
        <f aca="false">SUM(B91:M91)</f>
        <v>350</v>
      </c>
      <c r="O91" s="91" t="s">
        <v>787</v>
      </c>
    </row>
    <row r="92" customFormat="false" ht="15" hidden="false" customHeight="true" outlineLevel="0" collapsed="false">
      <c r="A92" s="95" t="s">
        <v>788</v>
      </c>
      <c r="B92" s="20" t="n">
        <f aca="false">SUM(B85:B91)</f>
        <v>205</v>
      </c>
      <c r="C92" s="20" t="n">
        <f aca="false">SUM(C85:C91)</f>
        <v>205</v>
      </c>
      <c r="D92" s="20" t="n">
        <f aca="false">SUM(D85:D91)</f>
        <v>205</v>
      </c>
      <c r="E92" s="20" t="n">
        <f aca="false">SUM(E85:E91)</f>
        <v>205</v>
      </c>
      <c r="F92" s="20" t="n">
        <f aca="false">SUM(F85:F91)</f>
        <v>205</v>
      </c>
      <c r="G92" s="20" t="n">
        <f aca="false">SUM(G85:G91)</f>
        <v>300</v>
      </c>
      <c r="H92" s="20" t="n">
        <f aca="false">SUM(H85:H91)</f>
        <v>355</v>
      </c>
      <c r="I92" s="20" t="n">
        <f aca="false">SUM(I85:I91)</f>
        <v>355</v>
      </c>
      <c r="J92" s="20" t="n">
        <f aca="false">SUM(J85:J91)</f>
        <v>300</v>
      </c>
      <c r="K92" s="20" t="n">
        <f aca="false">SUM(K85:K91)</f>
        <v>205</v>
      </c>
      <c r="L92" s="20" t="n">
        <f aca="false">SUM(L85:L91)</f>
        <v>205</v>
      </c>
      <c r="M92" s="20" t="n">
        <f aca="false">SUM(M85:M91)</f>
        <v>205</v>
      </c>
      <c r="N92" s="20" t="n">
        <f aca="false">SUM(N85:N91)</f>
        <v>2950</v>
      </c>
      <c r="O92" s="95"/>
    </row>
    <row r="93" customFormat="false" ht="15" hidden="false" customHeight="true" outlineLevel="0" collapsed="false">
      <c r="B93" s="22"/>
      <c r="C93" s="22"/>
      <c r="D93" s="22"/>
      <c r="E93" s="22"/>
      <c r="F93" s="22"/>
      <c r="G93" s="22"/>
      <c r="H93" s="22"/>
      <c r="I93" s="22"/>
      <c r="J93" s="22"/>
      <c r="K93" s="22"/>
      <c r="L93" s="22"/>
      <c r="M93" s="22"/>
      <c r="N93" s="22"/>
    </row>
    <row r="94" customFormat="false" ht="15" hidden="false" customHeight="true" outlineLevel="0" collapsed="false">
      <c r="A94" s="90" t="s">
        <v>678</v>
      </c>
      <c r="B94" s="90"/>
      <c r="C94" s="90"/>
      <c r="D94" s="90"/>
      <c r="E94" s="90"/>
      <c r="F94" s="90"/>
      <c r="G94" s="90"/>
      <c r="H94" s="90"/>
      <c r="I94" s="90"/>
      <c r="J94" s="90"/>
      <c r="K94" s="90"/>
      <c r="L94" s="90"/>
      <c r="M94" s="90"/>
      <c r="N94" s="90"/>
      <c r="O94" s="90"/>
    </row>
    <row r="95" customFormat="false" ht="15" hidden="false" customHeight="true" outlineLevel="0" collapsed="false">
      <c r="A95" s="78" t="s">
        <v>789</v>
      </c>
      <c r="B95" s="6" t="n">
        <v>40</v>
      </c>
      <c r="C95" s="6" t="n">
        <v>40</v>
      </c>
      <c r="D95" s="6" t="n">
        <v>40</v>
      </c>
      <c r="E95" s="6" t="n">
        <v>40</v>
      </c>
      <c r="F95" s="6" t="n">
        <v>40</v>
      </c>
      <c r="G95" s="6" t="n">
        <v>75</v>
      </c>
      <c r="H95" s="6" t="n">
        <v>90</v>
      </c>
      <c r="I95" s="6" t="n">
        <v>90</v>
      </c>
      <c r="J95" s="6" t="n">
        <v>75</v>
      </c>
      <c r="K95" s="6" t="n">
        <v>40</v>
      </c>
      <c r="L95" s="6" t="n">
        <v>40</v>
      </c>
      <c r="M95" s="6" t="n">
        <v>40</v>
      </c>
      <c r="N95" s="6" t="n">
        <f aca="false">SUM(B95:M95)</f>
        <v>650</v>
      </c>
      <c r="O95" s="91" t="s">
        <v>790</v>
      </c>
    </row>
    <row r="96" customFormat="false" ht="15" hidden="false" customHeight="true" outlineLevel="0" collapsed="false">
      <c r="A96" s="77" t="s">
        <v>791</v>
      </c>
      <c r="B96" s="10" t="n">
        <v>60</v>
      </c>
      <c r="C96" s="10" t="n">
        <v>60</v>
      </c>
      <c r="D96" s="10" t="n">
        <v>60</v>
      </c>
      <c r="E96" s="10" t="n">
        <v>60</v>
      </c>
      <c r="F96" s="10" t="n">
        <v>60</v>
      </c>
      <c r="G96" s="10" t="n">
        <v>100</v>
      </c>
      <c r="H96" s="10" t="n">
        <v>120</v>
      </c>
      <c r="I96" s="10" t="n">
        <v>120</v>
      </c>
      <c r="J96" s="10" t="n">
        <v>100</v>
      </c>
      <c r="K96" s="10" t="n">
        <v>60</v>
      </c>
      <c r="L96" s="10" t="n">
        <v>60</v>
      </c>
      <c r="M96" s="10" t="n">
        <v>60</v>
      </c>
      <c r="N96" s="10" t="n">
        <f aca="false">SUM(B96:M96)</f>
        <v>920</v>
      </c>
      <c r="O96" s="92" t="s">
        <v>792</v>
      </c>
    </row>
    <row r="97" customFormat="false" ht="15" hidden="false" customHeight="true" outlineLevel="0" collapsed="false">
      <c r="A97" s="78" t="s">
        <v>793</v>
      </c>
      <c r="B97" s="6" t="n">
        <v>30</v>
      </c>
      <c r="C97" s="6" t="n">
        <v>30</v>
      </c>
      <c r="D97" s="6" t="n">
        <v>30</v>
      </c>
      <c r="E97" s="6" t="n">
        <v>30</v>
      </c>
      <c r="F97" s="6" t="n">
        <v>30</v>
      </c>
      <c r="G97" s="6" t="n">
        <v>50</v>
      </c>
      <c r="H97" s="6" t="n">
        <v>60</v>
      </c>
      <c r="I97" s="6" t="n">
        <v>60</v>
      </c>
      <c r="J97" s="6" t="n">
        <v>50</v>
      </c>
      <c r="K97" s="6" t="n">
        <v>30</v>
      </c>
      <c r="L97" s="6" t="n">
        <v>30</v>
      </c>
      <c r="M97" s="6" t="n">
        <v>30</v>
      </c>
      <c r="N97" s="6" t="n">
        <f aca="false">SUM(B97:M97)</f>
        <v>460</v>
      </c>
      <c r="O97" s="91" t="s">
        <v>794</v>
      </c>
    </row>
    <row r="98" customFormat="false" ht="15" hidden="false" customHeight="true" outlineLevel="0" collapsed="false">
      <c r="A98" s="77" t="s">
        <v>795</v>
      </c>
      <c r="B98" s="10" t="n">
        <v>0</v>
      </c>
      <c r="C98" s="10" t="n">
        <v>0</v>
      </c>
      <c r="D98" s="10" t="n">
        <v>50</v>
      </c>
      <c r="E98" s="10" t="n">
        <v>0</v>
      </c>
      <c r="F98" s="10" t="n">
        <v>0</v>
      </c>
      <c r="G98" s="10" t="n">
        <v>50</v>
      </c>
      <c r="H98" s="10" t="n">
        <v>0</v>
      </c>
      <c r="I98" s="10" t="n">
        <v>0</v>
      </c>
      <c r="J98" s="10" t="n">
        <v>50</v>
      </c>
      <c r="K98" s="10" t="n">
        <v>0</v>
      </c>
      <c r="L98" s="10" t="n">
        <v>0</v>
      </c>
      <c r="M98" s="10" t="n">
        <v>50</v>
      </c>
      <c r="N98" s="10" t="n">
        <f aca="false">SUM(B98:M98)</f>
        <v>200</v>
      </c>
      <c r="O98" s="92" t="s">
        <v>796</v>
      </c>
    </row>
    <row r="99" customFormat="false" ht="15" hidden="false" customHeight="true" outlineLevel="0" collapsed="false">
      <c r="A99" s="78" t="s">
        <v>797</v>
      </c>
      <c r="B99" s="6" t="n">
        <v>0</v>
      </c>
      <c r="C99" s="6" t="n">
        <v>0</v>
      </c>
      <c r="D99" s="6" t="n">
        <v>500</v>
      </c>
      <c r="E99" s="6" t="n">
        <v>0</v>
      </c>
      <c r="F99" s="6" t="n">
        <v>0</v>
      </c>
      <c r="G99" s="6" t="n">
        <v>500</v>
      </c>
      <c r="H99" s="6" t="n">
        <v>0</v>
      </c>
      <c r="I99" s="6" t="n">
        <v>0</v>
      </c>
      <c r="J99" s="6" t="n">
        <v>500</v>
      </c>
      <c r="K99" s="6" t="n">
        <v>0</v>
      </c>
      <c r="L99" s="6" t="n">
        <v>0</v>
      </c>
      <c r="M99" s="6" t="n">
        <v>100</v>
      </c>
      <c r="N99" s="6" t="n">
        <f aca="false">SUM(B99:M99)</f>
        <v>1600</v>
      </c>
      <c r="O99" s="91" t="s">
        <v>798</v>
      </c>
    </row>
    <row r="100" customFormat="false" ht="15" hidden="false" customHeight="true" outlineLevel="0" collapsed="false">
      <c r="A100" s="77" t="s">
        <v>799</v>
      </c>
      <c r="B100" s="10" t="n">
        <v>0</v>
      </c>
      <c r="C100" s="10" t="n">
        <v>0</v>
      </c>
      <c r="D100" s="10" t="n">
        <v>60</v>
      </c>
      <c r="E100" s="10" t="n">
        <v>0</v>
      </c>
      <c r="F100" s="10" t="n">
        <v>0</v>
      </c>
      <c r="G100" s="10" t="n">
        <v>60</v>
      </c>
      <c r="H100" s="10" t="n">
        <v>0</v>
      </c>
      <c r="I100" s="10" t="n">
        <v>0</v>
      </c>
      <c r="J100" s="10" t="n">
        <v>60</v>
      </c>
      <c r="K100" s="10" t="n">
        <v>0</v>
      </c>
      <c r="L100" s="10" t="n">
        <v>0</v>
      </c>
      <c r="M100" s="10" t="n">
        <v>60</v>
      </c>
      <c r="N100" s="10" t="n">
        <f aca="false">SUM(B100:M100)</f>
        <v>240</v>
      </c>
      <c r="O100" s="92" t="s">
        <v>737</v>
      </c>
    </row>
    <row r="101" customFormat="false" ht="15" hidden="false" customHeight="true" outlineLevel="0" collapsed="false">
      <c r="A101" s="78" t="s">
        <v>800</v>
      </c>
      <c r="B101" s="6" t="n">
        <v>0</v>
      </c>
      <c r="C101" s="6" t="n">
        <v>0</v>
      </c>
      <c r="D101" s="6" t="n">
        <v>80</v>
      </c>
      <c r="E101" s="6" t="n">
        <v>0</v>
      </c>
      <c r="F101" s="6" t="n">
        <v>0</v>
      </c>
      <c r="G101" s="6" t="n">
        <v>80</v>
      </c>
      <c r="H101" s="6" t="n">
        <v>0</v>
      </c>
      <c r="I101" s="6" t="n">
        <v>0</v>
      </c>
      <c r="J101" s="6" t="n">
        <v>80</v>
      </c>
      <c r="K101" s="6" t="n">
        <v>0</v>
      </c>
      <c r="L101" s="6" t="n">
        <v>0</v>
      </c>
      <c r="M101" s="6" t="n">
        <v>80</v>
      </c>
      <c r="N101" s="6" t="n">
        <f aca="false">SUM(B101:M101)</f>
        <v>320</v>
      </c>
      <c r="O101" s="91" t="s">
        <v>801</v>
      </c>
    </row>
    <row r="102" customFormat="false" ht="15" hidden="false" customHeight="true" outlineLevel="0" collapsed="false">
      <c r="A102" s="77" t="s">
        <v>802</v>
      </c>
      <c r="B102" s="10" t="n">
        <v>0</v>
      </c>
      <c r="C102" s="10" t="n">
        <v>0</v>
      </c>
      <c r="D102" s="10" t="n">
        <v>25</v>
      </c>
      <c r="E102" s="10" t="n">
        <v>0</v>
      </c>
      <c r="F102" s="10" t="n">
        <v>0</v>
      </c>
      <c r="G102" s="10" t="n">
        <v>25</v>
      </c>
      <c r="H102" s="10" t="n">
        <v>0</v>
      </c>
      <c r="I102" s="10" t="n">
        <v>0</v>
      </c>
      <c r="J102" s="10" t="n">
        <v>25</v>
      </c>
      <c r="K102" s="10" t="n">
        <v>0</v>
      </c>
      <c r="L102" s="10" t="n">
        <v>0</v>
      </c>
      <c r="M102" s="10" t="n">
        <v>25</v>
      </c>
      <c r="N102" s="10" t="n">
        <f aca="false">SUM(B102:M102)</f>
        <v>100</v>
      </c>
      <c r="O102" s="92" t="s">
        <v>803</v>
      </c>
    </row>
    <row r="103" customFormat="false" ht="15" hidden="false" customHeight="true" outlineLevel="0" collapsed="false">
      <c r="A103" s="78" t="s">
        <v>804</v>
      </c>
      <c r="B103" s="6" t="n">
        <v>0</v>
      </c>
      <c r="C103" s="6" t="n">
        <v>0</v>
      </c>
      <c r="D103" s="6" t="n">
        <v>0</v>
      </c>
      <c r="E103" s="6" t="n">
        <v>0</v>
      </c>
      <c r="F103" s="6" t="n">
        <v>0</v>
      </c>
      <c r="G103" s="6" t="n">
        <v>75</v>
      </c>
      <c r="H103" s="6" t="n">
        <v>0</v>
      </c>
      <c r="I103" s="6" t="n">
        <v>0</v>
      </c>
      <c r="J103" s="6" t="n">
        <v>0</v>
      </c>
      <c r="K103" s="6" t="n">
        <v>0</v>
      </c>
      <c r="L103" s="6" t="n">
        <v>0</v>
      </c>
      <c r="M103" s="6" t="n">
        <v>75</v>
      </c>
      <c r="N103" s="6" t="n">
        <f aca="false">SUM(B103:M103)</f>
        <v>150</v>
      </c>
      <c r="O103" s="91" t="s">
        <v>805</v>
      </c>
    </row>
    <row r="104" customFormat="false" ht="15" hidden="false" customHeight="true" outlineLevel="0" collapsed="false">
      <c r="A104" s="77" t="s">
        <v>806</v>
      </c>
      <c r="B104" s="10" t="n">
        <v>0</v>
      </c>
      <c r="C104" s="10" t="n">
        <v>0</v>
      </c>
      <c r="D104" s="10" t="n">
        <v>0</v>
      </c>
      <c r="E104" s="10" t="n">
        <v>0</v>
      </c>
      <c r="F104" s="10" t="n">
        <v>0</v>
      </c>
      <c r="G104" s="10" t="n">
        <v>30</v>
      </c>
      <c r="H104" s="10" t="n">
        <v>0</v>
      </c>
      <c r="I104" s="10" t="n">
        <v>0</v>
      </c>
      <c r="J104" s="10" t="n">
        <v>0</v>
      </c>
      <c r="K104" s="10" t="n">
        <v>0</v>
      </c>
      <c r="L104" s="10" t="n">
        <v>0</v>
      </c>
      <c r="M104" s="10" t="n">
        <v>30</v>
      </c>
      <c r="N104" s="10" t="n">
        <f aca="false">SUM(B104:M104)</f>
        <v>60</v>
      </c>
      <c r="O104" s="92" t="s">
        <v>807</v>
      </c>
    </row>
    <row r="105" customFormat="false" ht="15" hidden="false" customHeight="true" outlineLevel="0" collapsed="false">
      <c r="A105" s="78" t="s">
        <v>808</v>
      </c>
      <c r="B105" s="6" t="n">
        <v>0</v>
      </c>
      <c r="C105" s="6" t="n">
        <v>0</v>
      </c>
      <c r="D105" s="6" t="n">
        <v>20</v>
      </c>
      <c r="E105" s="6" t="n">
        <v>0</v>
      </c>
      <c r="F105" s="6" t="n">
        <v>0</v>
      </c>
      <c r="G105" s="6" t="n">
        <v>20</v>
      </c>
      <c r="H105" s="6" t="n">
        <v>0</v>
      </c>
      <c r="I105" s="6" t="n">
        <v>0</v>
      </c>
      <c r="J105" s="6" t="n">
        <v>20</v>
      </c>
      <c r="K105" s="6" t="n">
        <v>0</v>
      </c>
      <c r="L105" s="6" t="n">
        <v>0</v>
      </c>
      <c r="M105" s="6" t="n">
        <v>20</v>
      </c>
      <c r="N105" s="6" t="n">
        <f aca="false">SUM(B105:M105)</f>
        <v>80</v>
      </c>
      <c r="O105" s="91" t="s">
        <v>809</v>
      </c>
    </row>
    <row r="106" customFormat="false" ht="15" hidden="false" customHeight="true" outlineLevel="0" collapsed="false">
      <c r="A106" s="77" t="s">
        <v>810</v>
      </c>
      <c r="B106" s="10" t="n">
        <v>0</v>
      </c>
      <c r="C106" s="10" t="n">
        <v>0</v>
      </c>
      <c r="D106" s="10" t="n">
        <v>0</v>
      </c>
      <c r="E106" s="10" t="n">
        <v>0</v>
      </c>
      <c r="F106" s="10" t="n">
        <v>0</v>
      </c>
      <c r="G106" s="10" t="n">
        <v>50</v>
      </c>
      <c r="H106" s="10" t="n">
        <v>0</v>
      </c>
      <c r="I106" s="10" t="n">
        <v>0</v>
      </c>
      <c r="J106" s="10" t="n">
        <v>0</v>
      </c>
      <c r="K106" s="10" t="n">
        <v>0</v>
      </c>
      <c r="L106" s="10" t="n">
        <v>0</v>
      </c>
      <c r="M106" s="10" t="n">
        <v>50</v>
      </c>
      <c r="N106" s="10" t="n">
        <f aca="false">SUM(B106:M106)</f>
        <v>100</v>
      </c>
      <c r="O106" s="92" t="s">
        <v>811</v>
      </c>
    </row>
    <row r="107" customFormat="false" ht="15" hidden="false" customHeight="true" outlineLevel="0" collapsed="false">
      <c r="A107" s="78" t="s">
        <v>812</v>
      </c>
      <c r="B107" s="6" t="n">
        <v>0</v>
      </c>
      <c r="C107" s="6" t="n">
        <v>0</v>
      </c>
      <c r="D107" s="6" t="n">
        <v>0</v>
      </c>
      <c r="E107" s="6" t="n">
        <v>0</v>
      </c>
      <c r="F107" s="6" t="n">
        <v>0</v>
      </c>
      <c r="G107" s="6" t="n">
        <v>30</v>
      </c>
      <c r="H107" s="6" t="n">
        <v>0</v>
      </c>
      <c r="I107" s="6" t="n">
        <v>0</v>
      </c>
      <c r="J107" s="6" t="n">
        <v>0</v>
      </c>
      <c r="K107" s="6" t="n">
        <v>0</v>
      </c>
      <c r="L107" s="6" t="n">
        <v>0</v>
      </c>
      <c r="M107" s="6" t="n">
        <v>30</v>
      </c>
      <c r="N107" s="6" t="n">
        <f aca="false">SUM(B107:M107)</f>
        <v>60</v>
      </c>
      <c r="O107" s="91" t="s">
        <v>807</v>
      </c>
    </row>
    <row r="108" customFormat="false" ht="15" hidden="false" customHeight="true" outlineLevel="0" collapsed="false">
      <c r="A108" s="95" t="s">
        <v>813</v>
      </c>
      <c r="B108" s="20" t="n">
        <f aca="false">SUM(B95:B107)</f>
        <v>130</v>
      </c>
      <c r="C108" s="20" t="n">
        <f aca="false">SUM(C95:C107)</f>
        <v>130</v>
      </c>
      <c r="D108" s="20" t="n">
        <f aca="false">SUM(D95:D107)</f>
        <v>865</v>
      </c>
      <c r="E108" s="20" t="n">
        <f aca="false">SUM(E95:E107)</f>
        <v>130</v>
      </c>
      <c r="F108" s="20" t="n">
        <f aca="false">SUM(F95:F107)</f>
        <v>130</v>
      </c>
      <c r="G108" s="20" t="n">
        <f aca="false">SUM(G95:G107)</f>
        <v>1145</v>
      </c>
      <c r="H108" s="20" t="n">
        <f aca="false">SUM(H95:H107)</f>
        <v>270</v>
      </c>
      <c r="I108" s="20" t="n">
        <f aca="false">SUM(I95:I107)</f>
        <v>270</v>
      </c>
      <c r="J108" s="20" t="n">
        <f aca="false">SUM(J95:J107)</f>
        <v>960</v>
      </c>
      <c r="K108" s="20" t="n">
        <f aca="false">SUM(K95:K107)</f>
        <v>130</v>
      </c>
      <c r="L108" s="20" t="n">
        <f aca="false">SUM(L95:L107)</f>
        <v>130</v>
      </c>
      <c r="M108" s="20" t="n">
        <f aca="false">SUM(M95:M107)</f>
        <v>650</v>
      </c>
      <c r="N108" s="20" t="n">
        <f aca="false">SUM(N95:N107)</f>
        <v>4940</v>
      </c>
      <c r="O108" s="95"/>
    </row>
    <row r="109" customFormat="false" ht="15" hidden="false" customHeight="true" outlineLevel="0" collapsed="false">
      <c r="B109" s="22"/>
      <c r="C109" s="22"/>
      <c r="D109" s="22"/>
      <c r="E109" s="22"/>
      <c r="F109" s="22"/>
      <c r="G109" s="22"/>
      <c r="H109" s="22"/>
      <c r="I109" s="22"/>
      <c r="J109" s="22"/>
      <c r="K109" s="22"/>
      <c r="L109" s="22"/>
      <c r="M109" s="22"/>
      <c r="N109" s="22"/>
    </row>
    <row r="110" customFormat="false" ht="15" hidden="false" customHeight="true" outlineLevel="0" collapsed="false">
      <c r="A110" s="90" t="s">
        <v>679</v>
      </c>
      <c r="B110" s="90"/>
      <c r="C110" s="90"/>
      <c r="D110" s="90"/>
      <c r="E110" s="90"/>
      <c r="F110" s="90"/>
      <c r="G110" s="90"/>
      <c r="H110" s="90"/>
      <c r="I110" s="90"/>
      <c r="J110" s="90"/>
      <c r="K110" s="90"/>
      <c r="L110" s="90"/>
      <c r="M110" s="90"/>
      <c r="N110" s="90"/>
      <c r="O110" s="90"/>
    </row>
    <row r="111" customFormat="false" ht="15" hidden="false" customHeight="true" outlineLevel="0" collapsed="false">
      <c r="A111" s="78" t="s">
        <v>814</v>
      </c>
      <c r="B111" s="6" t="n">
        <v>50</v>
      </c>
      <c r="C111" s="6" t="n">
        <v>50</v>
      </c>
      <c r="D111" s="6" t="n">
        <v>50</v>
      </c>
      <c r="E111" s="6" t="n">
        <v>50</v>
      </c>
      <c r="F111" s="6" t="n">
        <v>50</v>
      </c>
      <c r="G111" s="6" t="n">
        <v>50</v>
      </c>
      <c r="H111" s="6" t="n">
        <v>50</v>
      </c>
      <c r="I111" s="6" t="n">
        <v>50</v>
      </c>
      <c r="J111" s="6" t="n">
        <v>50</v>
      </c>
      <c r="K111" s="6" t="n">
        <v>50</v>
      </c>
      <c r="L111" s="6" t="n">
        <v>50</v>
      </c>
      <c r="M111" s="6" t="n">
        <v>50</v>
      </c>
      <c r="N111" s="6" t="n">
        <f aca="false">SUM(B111:M111)</f>
        <v>600</v>
      </c>
      <c r="O111" s="91" t="s">
        <v>815</v>
      </c>
    </row>
    <row r="112" customFormat="false" ht="15" hidden="false" customHeight="true" outlineLevel="0" collapsed="false">
      <c r="A112" s="77" t="s">
        <v>816</v>
      </c>
      <c r="B112" s="10" t="n">
        <v>150</v>
      </c>
      <c r="C112" s="10" t="n">
        <v>0</v>
      </c>
      <c r="D112" s="10" t="n">
        <v>0</v>
      </c>
      <c r="E112" s="10" t="n">
        <v>0</v>
      </c>
      <c r="F112" s="10" t="n">
        <v>0</v>
      </c>
      <c r="G112" s="10" t="n">
        <v>150</v>
      </c>
      <c r="H112" s="10" t="n">
        <v>0</v>
      </c>
      <c r="I112" s="10" t="n">
        <v>0</v>
      </c>
      <c r="J112" s="10" t="n">
        <v>0</v>
      </c>
      <c r="K112" s="10" t="n">
        <v>0</v>
      </c>
      <c r="L112" s="10" t="n">
        <v>0</v>
      </c>
      <c r="M112" s="10" t="n">
        <v>0</v>
      </c>
      <c r="N112" s="10" t="n">
        <f aca="false">SUM(B112:M112)</f>
        <v>300</v>
      </c>
      <c r="O112" s="92" t="s">
        <v>817</v>
      </c>
    </row>
    <row r="113" customFormat="false" ht="15" hidden="false" customHeight="true" outlineLevel="0" collapsed="false">
      <c r="A113" s="78" t="s">
        <v>818</v>
      </c>
      <c r="B113" s="6" t="n">
        <v>0</v>
      </c>
      <c r="C113" s="6" t="n">
        <v>0</v>
      </c>
      <c r="D113" s="6" t="n">
        <v>50</v>
      </c>
      <c r="E113" s="6" t="n">
        <v>0</v>
      </c>
      <c r="F113" s="6" t="n">
        <v>0</v>
      </c>
      <c r="G113" s="6" t="n">
        <v>50</v>
      </c>
      <c r="H113" s="6" t="n">
        <v>0</v>
      </c>
      <c r="I113" s="6" t="n">
        <v>0</v>
      </c>
      <c r="J113" s="6" t="n">
        <v>50</v>
      </c>
      <c r="K113" s="6" t="n">
        <v>0</v>
      </c>
      <c r="L113" s="6" t="n">
        <v>0</v>
      </c>
      <c r="M113" s="6" t="n">
        <v>50</v>
      </c>
      <c r="N113" s="6" t="n">
        <f aca="false">SUM(B113:M113)</f>
        <v>200</v>
      </c>
      <c r="O113" s="91" t="s">
        <v>819</v>
      </c>
    </row>
    <row r="114" customFormat="false" ht="15" hidden="false" customHeight="true" outlineLevel="0" collapsed="false">
      <c r="A114" s="77" t="s">
        <v>820</v>
      </c>
      <c r="B114" s="10" t="n">
        <v>0</v>
      </c>
      <c r="C114" s="10" t="n">
        <v>0</v>
      </c>
      <c r="D114" s="10" t="n">
        <v>40</v>
      </c>
      <c r="E114" s="10" t="n">
        <v>0</v>
      </c>
      <c r="F114" s="10" t="n">
        <v>0</v>
      </c>
      <c r="G114" s="10" t="n">
        <v>40</v>
      </c>
      <c r="H114" s="10" t="n">
        <v>0</v>
      </c>
      <c r="I114" s="10" t="n">
        <v>0</v>
      </c>
      <c r="J114" s="10" t="n">
        <v>40</v>
      </c>
      <c r="K114" s="10" t="n">
        <v>0</v>
      </c>
      <c r="L114" s="10" t="n">
        <v>0</v>
      </c>
      <c r="M114" s="10" t="n">
        <v>40</v>
      </c>
      <c r="N114" s="10" t="n">
        <f aca="false">SUM(B114:M114)</f>
        <v>160</v>
      </c>
      <c r="O114" s="92" t="s">
        <v>821</v>
      </c>
    </row>
    <row r="115" customFormat="false" ht="15" hidden="false" customHeight="true" outlineLevel="0" collapsed="false">
      <c r="A115" s="78" t="s">
        <v>822</v>
      </c>
      <c r="B115" s="6" t="n">
        <v>0</v>
      </c>
      <c r="C115" s="6" t="n">
        <v>0</v>
      </c>
      <c r="D115" s="6" t="n">
        <v>0</v>
      </c>
      <c r="E115" s="6" t="n">
        <v>0</v>
      </c>
      <c r="F115" s="6" t="n">
        <v>0</v>
      </c>
      <c r="G115" s="6" t="n">
        <v>60</v>
      </c>
      <c r="H115" s="6" t="n">
        <v>0</v>
      </c>
      <c r="I115" s="6" t="n">
        <v>0</v>
      </c>
      <c r="J115" s="6" t="n">
        <v>0</v>
      </c>
      <c r="K115" s="6" t="n">
        <v>0</v>
      </c>
      <c r="L115" s="6" t="n">
        <v>0</v>
      </c>
      <c r="M115" s="6" t="n">
        <v>60</v>
      </c>
      <c r="N115" s="6" t="n">
        <f aca="false">SUM(B115:M115)</f>
        <v>120</v>
      </c>
      <c r="O115" s="91" t="s">
        <v>811</v>
      </c>
    </row>
    <row r="116" customFormat="false" ht="15" hidden="false" customHeight="true" outlineLevel="0" collapsed="false">
      <c r="A116" s="77" t="s">
        <v>823</v>
      </c>
      <c r="B116" s="10" t="n">
        <v>0</v>
      </c>
      <c r="C116" s="10" t="n">
        <v>0</v>
      </c>
      <c r="D116" s="10" t="n">
        <v>0</v>
      </c>
      <c r="E116" s="10" t="n">
        <v>0</v>
      </c>
      <c r="F116" s="10" t="n">
        <v>0</v>
      </c>
      <c r="G116" s="10" t="n">
        <v>100</v>
      </c>
      <c r="H116" s="10" t="n">
        <v>0</v>
      </c>
      <c r="I116" s="10" t="n">
        <v>0</v>
      </c>
      <c r="J116" s="10" t="n">
        <v>0</v>
      </c>
      <c r="K116" s="10" t="n">
        <v>0</v>
      </c>
      <c r="L116" s="10" t="n">
        <v>0</v>
      </c>
      <c r="M116" s="10" t="n">
        <v>100</v>
      </c>
      <c r="N116" s="10" t="n">
        <f aca="false">SUM(B116:M116)</f>
        <v>200</v>
      </c>
      <c r="O116" s="92" t="s">
        <v>824</v>
      </c>
    </row>
    <row r="117" customFormat="false" ht="15" hidden="false" customHeight="true" outlineLevel="0" collapsed="false">
      <c r="A117" s="78" t="s">
        <v>825</v>
      </c>
      <c r="B117" s="6" t="n">
        <v>0</v>
      </c>
      <c r="C117" s="6" t="n">
        <v>0</v>
      </c>
      <c r="D117" s="6" t="n">
        <v>0</v>
      </c>
      <c r="E117" s="6" t="n">
        <v>0</v>
      </c>
      <c r="F117" s="6" t="n">
        <v>0</v>
      </c>
      <c r="G117" s="6" t="n">
        <v>40</v>
      </c>
      <c r="H117" s="6" t="n">
        <v>0</v>
      </c>
      <c r="I117" s="6" t="n">
        <v>0</v>
      </c>
      <c r="J117" s="6" t="n">
        <v>0</v>
      </c>
      <c r="K117" s="6" t="n">
        <v>0</v>
      </c>
      <c r="L117" s="6" t="n">
        <v>0</v>
      </c>
      <c r="M117" s="6" t="n">
        <v>40</v>
      </c>
      <c r="N117" s="6" t="n">
        <f aca="false">SUM(B117:M117)</f>
        <v>80</v>
      </c>
      <c r="O117" s="91" t="s">
        <v>826</v>
      </c>
    </row>
    <row r="118" customFormat="false" ht="15" hidden="false" customHeight="true" outlineLevel="0" collapsed="false">
      <c r="A118" s="77" t="s">
        <v>827</v>
      </c>
      <c r="B118" s="10" t="n">
        <v>0</v>
      </c>
      <c r="C118" s="10" t="n">
        <v>0</v>
      </c>
      <c r="D118" s="10" t="n">
        <v>15</v>
      </c>
      <c r="E118" s="10" t="n">
        <v>0</v>
      </c>
      <c r="F118" s="10" t="n">
        <v>0</v>
      </c>
      <c r="G118" s="10" t="n">
        <v>15</v>
      </c>
      <c r="H118" s="10" t="n">
        <v>0</v>
      </c>
      <c r="I118" s="10" t="n">
        <v>0</v>
      </c>
      <c r="J118" s="10" t="n">
        <v>15</v>
      </c>
      <c r="K118" s="10" t="n">
        <v>0</v>
      </c>
      <c r="L118" s="10" t="n">
        <v>0</v>
      </c>
      <c r="M118" s="10" t="n">
        <v>15</v>
      </c>
      <c r="N118" s="10" t="n">
        <f aca="false">SUM(B118:M118)</f>
        <v>60</v>
      </c>
      <c r="O118" s="92" t="s">
        <v>828</v>
      </c>
    </row>
    <row r="119" customFormat="false" ht="15" hidden="false" customHeight="true" outlineLevel="0" collapsed="false">
      <c r="A119" s="78" t="s">
        <v>829</v>
      </c>
      <c r="B119" s="6" t="n">
        <v>20</v>
      </c>
      <c r="C119" s="6" t="n">
        <v>20</v>
      </c>
      <c r="D119" s="6" t="n">
        <v>20</v>
      </c>
      <c r="E119" s="6" t="n">
        <v>20</v>
      </c>
      <c r="F119" s="6" t="n">
        <v>20</v>
      </c>
      <c r="G119" s="6" t="n">
        <v>30</v>
      </c>
      <c r="H119" s="6" t="n">
        <v>35</v>
      </c>
      <c r="I119" s="6" t="n">
        <v>35</v>
      </c>
      <c r="J119" s="6" t="n">
        <v>30</v>
      </c>
      <c r="K119" s="6" t="n">
        <v>20</v>
      </c>
      <c r="L119" s="6" t="n">
        <v>20</v>
      </c>
      <c r="M119" s="6" t="n">
        <v>20</v>
      </c>
      <c r="N119" s="6" t="n">
        <f aca="false">SUM(B119:M119)</f>
        <v>290</v>
      </c>
      <c r="O119" s="91" t="s">
        <v>830</v>
      </c>
    </row>
    <row r="120" customFormat="false" ht="15" hidden="false" customHeight="true" outlineLevel="0" collapsed="false">
      <c r="A120" s="77" t="s">
        <v>831</v>
      </c>
      <c r="B120" s="10" t="n">
        <v>0</v>
      </c>
      <c r="C120" s="10" t="n">
        <v>0</v>
      </c>
      <c r="D120" s="10" t="n">
        <v>0</v>
      </c>
      <c r="E120" s="10" t="n">
        <v>0</v>
      </c>
      <c r="F120" s="10" t="n">
        <v>0</v>
      </c>
      <c r="G120" s="10" t="n">
        <v>0</v>
      </c>
      <c r="H120" s="10" t="n">
        <v>0</v>
      </c>
      <c r="I120" s="10" t="n">
        <v>0</v>
      </c>
      <c r="J120" s="10" t="n">
        <v>0</v>
      </c>
      <c r="K120" s="10" t="n">
        <v>0</v>
      </c>
      <c r="L120" s="10" t="n">
        <v>0</v>
      </c>
      <c r="M120" s="10" t="n">
        <v>50</v>
      </c>
      <c r="N120" s="10" t="n">
        <f aca="false">SUM(B120:M120)</f>
        <v>50</v>
      </c>
      <c r="O120" s="92" t="s">
        <v>832</v>
      </c>
    </row>
    <row r="121" customFormat="false" ht="15" hidden="false" customHeight="true" outlineLevel="0" collapsed="false">
      <c r="A121" s="95" t="s">
        <v>833</v>
      </c>
      <c r="B121" s="20" t="n">
        <f aca="false">SUM(B111:B120)</f>
        <v>220</v>
      </c>
      <c r="C121" s="20" t="n">
        <f aca="false">SUM(C111:C120)</f>
        <v>70</v>
      </c>
      <c r="D121" s="20" t="n">
        <f aca="false">SUM(D111:D120)</f>
        <v>175</v>
      </c>
      <c r="E121" s="20" t="n">
        <f aca="false">SUM(E111:E120)</f>
        <v>70</v>
      </c>
      <c r="F121" s="20" t="n">
        <f aca="false">SUM(F111:F120)</f>
        <v>70</v>
      </c>
      <c r="G121" s="20" t="n">
        <f aca="false">SUM(G111:G120)</f>
        <v>535</v>
      </c>
      <c r="H121" s="20" t="n">
        <f aca="false">SUM(H111:H120)</f>
        <v>85</v>
      </c>
      <c r="I121" s="20" t="n">
        <f aca="false">SUM(I111:I120)</f>
        <v>85</v>
      </c>
      <c r="J121" s="20" t="n">
        <f aca="false">SUM(J111:J120)</f>
        <v>185</v>
      </c>
      <c r="K121" s="20" t="n">
        <f aca="false">SUM(K111:K120)</f>
        <v>70</v>
      </c>
      <c r="L121" s="20" t="n">
        <f aca="false">SUM(L111:L120)</f>
        <v>70</v>
      </c>
      <c r="M121" s="20" t="n">
        <f aca="false">SUM(M111:M120)</f>
        <v>425</v>
      </c>
      <c r="N121" s="20" t="n">
        <f aca="false">SUM(N111:N120)</f>
        <v>2060</v>
      </c>
      <c r="O121" s="95"/>
    </row>
    <row r="122" customFormat="false" ht="15" hidden="false" customHeight="true" outlineLevel="0" collapsed="false">
      <c r="B122" s="22"/>
      <c r="C122" s="22"/>
      <c r="D122" s="22"/>
      <c r="E122" s="22"/>
      <c r="F122" s="22"/>
      <c r="G122" s="22"/>
      <c r="H122" s="22"/>
      <c r="I122" s="22"/>
      <c r="J122" s="22"/>
      <c r="K122" s="22"/>
      <c r="L122" s="22"/>
      <c r="M122" s="22"/>
      <c r="N122" s="22"/>
    </row>
    <row r="123" customFormat="false" ht="15" hidden="false" customHeight="true" outlineLevel="0" collapsed="false">
      <c r="A123" s="90" t="s">
        <v>680</v>
      </c>
      <c r="B123" s="90"/>
      <c r="C123" s="90"/>
      <c r="D123" s="90"/>
      <c r="E123" s="90"/>
      <c r="F123" s="90"/>
      <c r="G123" s="90"/>
      <c r="H123" s="90"/>
      <c r="I123" s="90"/>
      <c r="J123" s="90"/>
      <c r="K123" s="90"/>
      <c r="L123" s="90"/>
      <c r="M123" s="90"/>
      <c r="N123" s="90"/>
      <c r="O123" s="90"/>
    </row>
    <row r="124" customFormat="false" ht="15" hidden="false" customHeight="true" outlineLevel="0" collapsed="false">
      <c r="A124" s="78" t="s">
        <v>834</v>
      </c>
      <c r="B124" s="6" t="n">
        <v>0</v>
      </c>
      <c r="C124" s="6" t="n">
        <v>0</v>
      </c>
      <c r="D124" s="6" t="n">
        <v>100</v>
      </c>
      <c r="E124" s="6" t="n">
        <v>0</v>
      </c>
      <c r="F124" s="6" t="n">
        <v>0</v>
      </c>
      <c r="G124" s="6" t="n">
        <v>100</v>
      </c>
      <c r="H124" s="6" t="n">
        <v>0</v>
      </c>
      <c r="I124" s="6" t="n">
        <v>0</v>
      </c>
      <c r="J124" s="6" t="n">
        <v>100</v>
      </c>
      <c r="K124" s="6" t="n">
        <v>0</v>
      </c>
      <c r="L124" s="6" t="n">
        <v>0</v>
      </c>
      <c r="M124" s="6" t="n">
        <v>100</v>
      </c>
      <c r="N124" s="6" t="n">
        <f aca="false">SUM(B124:M124)</f>
        <v>400</v>
      </c>
      <c r="O124" s="91"/>
    </row>
    <row r="125" customFormat="false" ht="15" hidden="false" customHeight="true" outlineLevel="0" collapsed="false">
      <c r="A125" s="77" t="s">
        <v>835</v>
      </c>
      <c r="B125" s="10" t="n">
        <v>0</v>
      </c>
      <c r="C125" s="10" t="n">
        <v>0</v>
      </c>
      <c r="D125" s="10" t="n">
        <v>30</v>
      </c>
      <c r="E125" s="10" t="n">
        <v>0</v>
      </c>
      <c r="F125" s="10" t="n">
        <v>0</v>
      </c>
      <c r="G125" s="10" t="n">
        <v>30</v>
      </c>
      <c r="H125" s="10" t="n">
        <v>0</v>
      </c>
      <c r="I125" s="10" t="n">
        <v>0</v>
      </c>
      <c r="J125" s="10" t="n">
        <v>30</v>
      </c>
      <c r="K125" s="10" t="n">
        <v>0</v>
      </c>
      <c r="L125" s="10" t="n">
        <v>0</v>
      </c>
      <c r="M125" s="10" t="n">
        <v>30</v>
      </c>
      <c r="N125" s="10" t="n">
        <f aca="false">SUM(B125:M125)</f>
        <v>120</v>
      </c>
      <c r="O125" s="92" t="s">
        <v>737</v>
      </c>
    </row>
    <row r="126" customFormat="false" ht="15" hidden="false" customHeight="true" outlineLevel="0" collapsed="false">
      <c r="A126" s="78" t="s">
        <v>836</v>
      </c>
      <c r="B126" s="6" t="n">
        <v>0</v>
      </c>
      <c r="C126" s="6" t="n">
        <v>0</v>
      </c>
      <c r="D126" s="6" t="n">
        <v>200</v>
      </c>
      <c r="E126" s="6" t="n">
        <v>0</v>
      </c>
      <c r="F126" s="6" t="n">
        <v>0</v>
      </c>
      <c r="G126" s="6" t="n">
        <v>200</v>
      </c>
      <c r="H126" s="6" t="n">
        <v>0</v>
      </c>
      <c r="I126" s="6" t="n">
        <v>0</v>
      </c>
      <c r="J126" s="6" t="n">
        <v>200</v>
      </c>
      <c r="K126" s="6" t="n">
        <v>0</v>
      </c>
      <c r="L126" s="6" t="n">
        <v>0</v>
      </c>
      <c r="M126" s="6" t="n">
        <v>200</v>
      </c>
      <c r="N126" s="6" t="n">
        <f aca="false">SUM(B126:M126)</f>
        <v>800</v>
      </c>
      <c r="O126" s="91" t="s">
        <v>837</v>
      </c>
    </row>
    <row r="127" customFormat="false" ht="15" hidden="false" customHeight="true" outlineLevel="0" collapsed="false">
      <c r="A127" s="77" t="s">
        <v>838</v>
      </c>
      <c r="B127" s="10" t="n">
        <v>25</v>
      </c>
      <c r="C127" s="10" t="n">
        <v>25</v>
      </c>
      <c r="D127" s="10" t="n">
        <v>25</v>
      </c>
      <c r="E127" s="10" t="n">
        <v>25</v>
      </c>
      <c r="F127" s="10" t="n">
        <v>25</v>
      </c>
      <c r="G127" s="10" t="n">
        <v>35</v>
      </c>
      <c r="H127" s="10" t="n">
        <v>40</v>
      </c>
      <c r="I127" s="10" t="n">
        <v>40</v>
      </c>
      <c r="J127" s="10" t="n">
        <v>35</v>
      </c>
      <c r="K127" s="10" t="n">
        <v>25</v>
      </c>
      <c r="L127" s="10" t="n">
        <v>25</v>
      </c>
      <c r="M127" s="10" t="n">
        <v>25</v>
      </c>
      <c r="N127" s="10" t="n">
        <f aca="false">SUM(B127:M127)</f>
        <v>350</v>
      </c>
      <c r="O127" s="92" t="s">
        <v>839</v>
      </c>
    </row>
    <row r="128" customFormat="false" ht="15" hidden="false" customHeight="true" outlineLevel="0" collapsed="false">
      <c r="A128" s="95" t="s">
        <v>840</v>
      </c>
      <c r="B128" s="20" t="n">
        <f aca="false">SUM(B124:B127)</f>
        <v>25</v>
      </c>
      <c r="C128" s="20" t="n">
        <f aca="false">SUM(C124:C127)</f>
        <v>25</v>
      </c>
      <c r="D128" s="20" t="n">
        <f aca="false">SUM(D124:D127)</f>
        <v>355</v>
      </c>
      <c r="E128" s="20" t="n">
        <f aca="false">SUM(E124:E127)</f>
        <v>25</v>
      </c>
      <c r="F128" s="20" t="n">
        <f aca="false">SUM(F124:F127)</f>
        <v>25</v>
      </c>
      <c r="G128" s="20" t="n">
        <f aca="false">SUM(G124:G127)</f>
        <v>365</v>
      </c>
      <c r="H128" s="20" t="n">
        <f aca="false">SUM(H124:H127)</f>
        <v>40</v>
      </c>
      <c r="I128" s="20" t="n">
        <f aca="false">SUM(I124:I127)</f>
        <v>40</v>
      </c>
      <c r="J128" s="20" t="n">
        <f aca="false">SUM(J124:J127)</f>
        <v>365</v>
      </c>
      <c r="K128" s="20" t="n">
        <f aca="false">SUM(K124:K127)</f>
        <v>25</v>
      </c>
      <c r="L128" s="20" t="n">
        <f aca="false">SUM(L124:L127)</f>
        <v>25</v>
      </c>
      <c r="M128" s="20" t="n">
        <f aca="false">SUM(M124:M127)</f>
        <v>355</v>
      </c>
      <c r="N128" s="20" t="n">
        <f aca="false">SUM(N124:N127)</f>
        <v>1670</v>
      </c>
      <c r="O128" s="95"/>
    </row>
    <row r="129" customFormat="false" ht="15" hidden="false" customHeight="true" outlineLevel="0" collapsed="false">
      <c r="B129" s="22"/>
      <c r="C129" s="22"/>
      <c r="D129" s="22"/>
      <c r="E129" s="22"/>
      <c r="F129" s="22"/>
      <c r="G129" s="22"/>
      <c r="H129" s="22"/>
      <c r="I129" s="22"/>
      <c r="J129" s="22"/>
      <c r="K129" s="22"/>
      <c r="L129" s="22"/>
      <c r="M129" s="22"/>
      <c r="N129" s="22"/>
    </row>
    <row r="130" customFormat="false" ht="15" hidden="false" customHeight="true" outlineLevel="0" collapsed="false">
      <c r="A130" s="90" t="s">
        <v>681</v>
      </c>
      <c r="B130" s="90"/>
      <c r="C130" s="90"/>
      <c r="D130" s="90"/>
      <c r="E130" s="90"/>
      <c r="F130" s="90"/>
      <c r="G130" s="90"/>
      <c r="H130" s="90"/>
      <c r="I130" s="90"/>
      <c r="J130" s="90"/>
      <c r="K130" s="90"/>
      <c r="L130" s="90"/>
      <c r="M130" s="90"/>
      <c r="N130" s="90"/>
      <c r="O130" s="90"/>
    </row>
    <row r="131" customFormat="false" ht="15" hidden="false" customHeight="true" outlineLevel="0" collapsed="false">
      <c r="A131" s="78" t="s">
        <v>841</v>
      </c>
      <c r="B131" s="6" t="n">
        <v>433</v>
      </c>
      <c r="C131" s="6" t="n">
        <v>433</v>
      </c>
      <c r="D131" s="6" t="n">
        <v>433</v>
      </c>
      <c r="E131" s="6" t="n">
        <v>433</v>
      </c>
      <c r="F131" s="6" t="n">
        <v>433</v>
      </c>
      <c r="G131" s="6" t="n">
        <v>693</v>
      </c>
      <c r="H131" s="6" t="n">
        <v>867</v>
      </c>
      <c r="I131" s="6" t="n">
        <v>867</v>
      </c>
      <c r="J131" s="6" t="n">
        <v>693</v>
      </c>
      <c r="K131" s="6" t="n">
        <v>433</v>
      </c>
      <c r="L131" s="6" t="n">
        <v>433</v>
      </c>
      <c r="M131" s="6" t="n">
        <v>433</v>
      </c>
      <c r="N131" s="6" t="n">
        <f aca="false">SUM(B131:M131)</f>
        <v>6584</v>
      </c>
      <c r="O131" s="91" t="s">
        <v>842</v>
      </c>
    </row>
    <row r="132" customFormat="false" ht="15" hidden="false" customHeight="true" outlineLevel="0" collapsed="false">
      <c r="A132" s="77" t="s">
        <v>843</v>
      </c>
      <c r="B132" s="10" t="n">
        <v>200</v>
      </c>
      <c r="C132" s="10" t="n">
        <v>200</v>
      </c>
      <c r="D132" s="10" t="n">
        <v>200</v>
      </c>
      <c r="E132" s="10" t="n">
        <v>200</v>
      </c>
      <c r="F132" s="10" t="n">
        <v>200</v>
      </c>
      <c r="G132" s="10" t="n">
        <v>285</v>
      </c>
      <c r="H132" s="10" t="n">
        <v>310</v>
      </c>
      <c r="I132" s="10" t="n">
        <v>310</v>
      </c>
      <c r="J132" s="10" t="n">
        <v>285</v>
      </c>
      <c r="K132" s="10" t="n">
        <v>200</v>
      </c>
      <c r="L132" s="10" t="n">
        <v>200</v>
      </c>
      <c r="M132" s="10" t="n">
        <v>200</v>
      </c>
      <c r="N132" s="10" t="n">
        <f aca="false">SUM(B132:M132)</f>
        <v>2790</v>
      </c>
      <c r="O132" s="92" t="s">
        <v>844</v>
      </c>
    </row>
    <row r="133" customFormat="false" ht="15" hidden="false" customHeight="true" outlineLevel="0" collapsed="false">
      <c r="A133" s="95" t="s">
        <v>845</v>
      </c>
      <c r="B133" s="20" t="n">
        <f aca="false">SUM(B131:B132)</f>
        <v>633</v>
      </c>
      <c r="C133" s="20" t="n">
        <f aca="false">SUM(C131:C132)</f>
        <v>633</v>
      </c>
      <c r="D133" s="20" t="n">
        <f aca="false">SUM(D131:D132)</f>
        <v>633</v>
      </c>
      <c r="E133" s="20" t="n">
        <f aca="false">SUM(E131:E132)</f>
        <v>633</v>
      </c>
      <c r="F133" s="20" t="n">
        <f aca="false">SUM(F131:F132)</f>
        <v>633</v>
      </c>
      <c r="G133" s="20" t="n">
        <f aca="false">SUM(G131:G132)</f>
        <v>978</v>
      </c>
      <c r="H133" s="20" t="n">
        <f aca="false">SUM(H131:H132)</f>
        <v>1177</v>
      </c>
      <c r="I133" s="20" t="n">
        <f aca="false">SUM(I131:I132)</f>
        <v>1177</v>
      </c>
      <c r="J133" s="20" t="n">
        <f aca="false">SUM(J131:J132)</f>
        <v>978</v>
      </c>
      <c r="K133" s="20" t="n">
        <f aca="false">SUM(K131:K132)</f>
        <v>633</v>
      </c>
      <c r="L133" s="20" t="n">
        <f aca="false">SUM(L131:L132)</f>
        <v>633</v>
      </c>
      <c r="M133" s="20" t="n">
        <f aca="false">SUM(M131:M132)</f>
        <v>633</v>
      </c>
      <c r="N133" s="20" t="n">
        <f aca="false">SUM(N131:N132)</f>
        <v>9374</v>
      </c>
      <c r="O133" s="95"/>
    </row>
    <row r="134" customFormat="false" ht="15" hidden="false" customHeight="true" outlineLevel="0" collapsed="false">
      <c r="B134" s="22"/>
      <c r="C134" s="22"/>
      <c r="D134" s="22"/>
      <c r="E134" s="22"/>
      <c r="F134" s="22"/>
      <c r="G134" s="22"/>
      <c r="H134" s="22"/>
      <c r="I134" s="22"/>
      <c r="J134" s="22"/>
      <c r="K134" s="22"/>
      <c r="L134" s="22"/>
      <c r="M134" s="22"/>
      <c r="N134" s="22"/>
    </row>
    <row r="135" customFormat="false" ht="15" hidden="false" customHeight="true" outlineLevel="0" collapsed="false">
      <c r="A135" s="90" t="s">
        <v>682</v>
      </c>
      <c r="B135" s="90"/>
      <c r="C135" s="90"/>
      <c r="D135" s="90"/>
      <c r="E135" s="90"/>
      <c r="F135" s="90"/>
      <c r="G135" s="90"/>
      <c r="H135" s="90"/>
      <c r="I135" s="90"/>
      <c r="J135" s="90"/>
      <c r="K135" s="90"/>
      <c r="L135" s="90"/>
      <c r="M135" s="90"/>
      <c r="N135" s="90"/>
      <c r="O135" s="90"/>
    </row>
    <row r="136" customFormat="false" ht="15" hidden="false" customHeight="true" outlineLevel="0" collapsed="false">
      <c r="A136" s="78" t="s">
        <v>846</v>
      </c>
      <c r="B136" s="6" t="n">
        <v>0</v>
      </c>
      <c r="C136" s="6" t="n">
        <v>0</v>
      </c>
      <c r="D136" s="6" t="n">
        <v>0</v>
      </c>
      <c r="E136" s="6" t="n">
        <v>0</v>
      </c>
      <c r="F136" s="6" t="n">
        <v>0</v>
      </c>
      <c r="G136" s="6" t="n">
        <v>250</v>
      </c>
      <c r="H136" s="6" t="n">
        <v>0</v>
      </c>
      <c r="I136" s="6" t="n">
        <v>0</v>
      </c>
      <c r="J136" s="6" t="n">
        <v>0</v>
      </c>
      <c r="K136" s="6" t="n">
        <v>0</v>
      </c>
      <c r="L136" s="6" t="n">
        <v>0</v>
      </c>
      <c r="M136" s="6" t="n">
        <v>250</v>
      </c>
      <c r="N136" s="6" t="n">
        <f aca="false">SUM(B136:M136)</f>
        <v>500</v>
      </c>
      <c r="O136" s="91" t="s">
        <v>847</v>
      </c>
    </row>
    <row r="137" customFormat="false" ht="15" hidden="false" customHeight="true" outlineLevel="0" collapsed="false">
      <c r="A137" s="77" t="s">
        <v>848</v>
      </c>
      <c r="B137" s="10" t="n">
        <v>0</v>
      </c>
      <c r="C137" s="10" t="n">
        <v>0</v>
      </c>
      <c r="D137" s="10" t="n">
        <v>0</v>
      </c>
      <c r="E137" s="10" t="n">
        <v>0</v>
      </c>
      <c r="F137" s="10" t="n">
        <v>0</v>
      </c>
      <c r="G137" s="10" t="n">
        <v>300</v>
      </c>
      <c r="H137" s="10" t="n">
        <v>0</v>
      </c>
      <c r="I137" s="10" t="n">
        <v>0</v>
      </c>
      <c r="J137" s="10" t="n">
        <v>0</v>
      </c>
      <c r="K137" s="10" t="n">
        <v>0</v>
      </c>
      <c r="L137" s="10" t="n">
        <v>0</v>
      </c>
      <c r="M137" s="10" t="n">
        <v>300</v>
      </c>
      <c r="N137" s="10" t="n">
        <f aca="false">SUM(B137:M137)</f>
        <v>600</v>
      </c>
      <c r="O137" s="92" t="s">
        <v>849</v>
      </c>
    </row>
    <row r="138" customFormat="false" ht="15" hidden="false" customHeight="true" outlineLevel="0" collapsed="false">
      <c r="A138" s="78" t="s">
        <v>850</v>
      </c>
      <c r="B138" s="6" t="n">
        <v>0</v>
      </c>
      <c r="C138" s="6" t="n">
        <v>0</v>
      </c>
      <c r="D138" s="6" t="n">
        <v>100</v>
      </c>
      <c r="E138" s="6" t="n">
        <v>0</v>
      </c>
      <c r="F138" s="6" t="n">
        <v>0</v>
      </c>
      <c r="G138" s="6" t="n">
        <v>100</v>
      </c>
      <c r="H138" s="6" t="n">
        <v>0</v>
      </c>
      <c r="I138" s="6" t="n">
        <v>0</v>
      </c>
      <c r="J138" s="6" t="n">
        <v>100</v>
      </c>
      <c r="K138" s="6" t="n">
        <v>0</v>
      </c>
      <c r="L138" s="6" t="n">
        <v>0</v>
      </c>
      <c r="M138" s="6" t="n">
        <v>100</v>
      </c>
      <c r="N138" s="6" t="n">
        <f aca="false">SUM(B138:M138)</f>
        <v>400</v>
      </c>
      <c r="O138" s="91"/>
    </row>
    <row r="139" customFormat="false" ht="15" hidden="false" customHeight="true" outlineLevel="0" collapsed="false">
      <c r="A139" s="77" t="s">
        <v>851</v>
      </c>
      <c r="B139" s="10" t="n">
        <v>400</v>
      </c>
      <c r="C139" s="10" t="n">
        <v>400</v>
      </c>
      <c r="D139" s="10" t="n">
        <v>400</v>
      </c>
      <c r="E139" s="10" t="n">
        <v>400</v>
      </c>
      <c r="F139" s="10" t="n">
        <v>400</v>
      </c>
      <c r="G139" s="10" t="n">
        <v>400</v>
      </c>
      <c r="H139" s="10" t="n">
        <v>400</v>
      </c>
      <c r="I139" s="10" t="n">
        <v>400</v>
      </c>
      <c r="J139" s="10" t="n">
        <v>400</v>
      </c>
      <c r="K139" s="10" t="n">
        <v>400</v>
      </c>
      <c r="L139" s="10" t="n">
        <v>400</v>
      </c>
      <c r="M139" s="10" t="n">
        <v>400</v>
      </c>
      <c r="N139" s="10" t="n">
        <f aca="false">SUM(B139:M139)</f>
        <v>4800</v>
      </c>
      <c r="O139" s="92" t="s">
        <v>852</v>
      </c>
    </row>
    <row r="140" customFormat="false" ht="15" hidden="false" customHeight="true" outlineLevel="0" collapsed="false">
      <c r="A140" s="93" t="s">
        <v>853</v>
      </c>
      <c r="B140" s="94" t="n">
        <v>0</v>
      </c>
      <c r="C140" s="94" t="n">
        <v>0</v>
      </c>
      <c r="D140" s="94" t="n">
        <v>0</v>
      </c>
      <c r="E140" s="94" t="n">
        <v>0</v>
      </c>
      <c r="F140" s="94" t="n">
        <v>0</v>
      </c>
      <c r="G140" s="94" t="n">
        <v>0</v>
      </c>
      <c r="H140" s="94" t="n">
        <v>0</v>
      </c>
      <c r="I140" s="94" t="n">
        <v>0</v>
      </c>
      <c r="J140" s="94" t="n">
        <v>0</v>
      </c>
      <c r="K140" s="94" t="n">
        <v>0</v>
      </c>
      <c r="L140" s="94" t="n">
        <v>0</v>
      </c>
      <c r="M140" s="94" t="n">
        <v>0</v>
      </c>
      <c r="N140" s="94" t="n">
        <f aca="false">SUM(B140:M140)</f>
        <v>0</v>
      </c>
      <c r="O140" s="93" t="s">
        <v>854</v>
      </c>
    </row>
    <row r="141" customFormat="false" ht="15" hidden="false" customHeight="true" outlineLevel="0" collapsed="false">
      <c r="A141" s="77" t="s">
        <v>855</v>
      </c>
      <c r="B141" s="10" t="n">
        <v>0</v>
      </c>
      <c r="C141" s="10" t="n">
        <v>0</v>
      </c>
      <c r="D141" s="10" t="n">
        <v>60</v>
      </c>
      <c r="E141" s="10" t="n">
        <v>0</v>
      </c>
      <c r="F141" s="10" t="n">
        <v>0</v>
      </c>
      <c r="G141" s="10" t="n">
        <v>60</v>
      </c>
      <c r="H141" s="10" t="n">
        <v>0</v>
      </c>
      <c r="I141" s="10" t="n">
        <v>0</v>
      </c>
      <c r="J141" s="10" t="n">
        <v>60</v>
      </c>
      <c r="K141" s="10" t="n">
        <v>0</v>
      </c>
      <c r="L141" s="10" t="n">
        <v>0</v>
      </c>
      <c r="M141" s="10" t="n">
        <v>60</v>
      </c>
      <c r="N141" s="10" t="n">
        <f aca="false">SUM(B141:M141)</f>
        <v>240</v>
      </c>
      <c r="O141" s="92" t="s">
        <v>856</v>
      </c>
    </row>
    <row r="142" customFormat="false" ht="15" hidden="false" customHeight="true" outlineLevel="0" collapsed="false">
      <c r="A142" s="78" t="s">
        <v>857</v>
      </c>
      <c r="B142" s="6" t="n">
        <v>0</v>
      </c>
      <c r="C142" s="6" t="n">
        <v>0</v>
      </c>
      <c r="D142" s="6" t="n">
        <v>50</v>
      </c>
      <c r="E142" s="6" t="n">
        <v>0</v>
      </c>
      <c r="F142" s="6" t="n">
        <v>0</v>
      </c>
      <c r="G142" s="6" t="n">
        <v>50</v>
      </c>
      <c r="H142" s="6" t="n">
        <v>0</v>
      </c>
      <c r="I142" s="6" t="n">
        <v>0</v>
      </c>
      <c r="J142" s="6" t="n">
        <v>50</v>
      </c>
      <c r="K142" s="6" t="n">
        <v>0</v>
      </c>
      <c r="L142" s="6" t="n">
        <v>0</v>
      </c>
      <c r="M142" s="6" t="n">
        <v>50</v>
      </c>
      <c r="N142" s="6" t="n">
        <f aca="false">SUM(B142:M142)</f>
        <v>200</v>
      </c>
      <c r="O142" s="91" t="s">
        <v>858</v>
      </c>
    </row>
    <row r="143" customFormat="false" ht="15" hidden="false" customHeight="true" outlineLevel="0" collapsed="false">
      <c r="A143" s="93" t="s">
        <v>859</v>
      </c>
      <c r="B143" s="94" t="n">
        <v>0</v>
      </c>
      <c r="C143" s="94" t="n">
        <v>0</v>
      </c>
      <c r="D143" s="94" t="n">
        <v>0</v>
      </c>
      <c r="E143" s="94" t="n">
        <v>0</v>
      </c>
      <c r="F143" s="94" t="n">
        <v>0</v>
      </c>
      <c r="G143" s="94" t="n">
        <v>0</v>
      </c>
      <c r="H143" s="94" t="n">
        <v>0</v>
      </c>
      <c r="I143" s="94" t="n">
        <v>0</v>
      </c>
      <c r="J143" s="94" t="n">
        <v>0</v>
      </c>
      <c r="K143" s="94" t="n">
        <v>0</v>
      </c>
      <c r="L143" s="94" t="n">
        <v>0</v>
      </c>
      <c r="M143" s="94" t="n">
        <v>0</v>
      </c>
      <c r="N143" s="94" t="n">
        <f aca="false">SUM(B143:M143)</f>
        <v>0</v>
      </c>
      <c r="O143" s="93" t="s">
        <v>860</v>
      </c>
    </row>
    <row r="144" customFormat="false" ht="15" hidden="false" customHeight="true" outlineLevel="0" collapsed="false">
      <c r="A144" s="93" t="s">
        <v>861</v>
      </c>
      <c r="B144" s="94" t="n">
        <v>0</v>
      </c>
      <c r="C144" s="94" t="n">
        <v>0</v>
      </c>
      <c r="D144" s="94" t="n">
        <v>0</v>
      </c>
      <c r="E144" s="94" t="n">
        <v>0</v>
      </c>
      <c r="F144" s="94" t="n">
        <v>0</v>
      </c>
      <c r="G144" s="94" t="n">
        <v>0</v>
      </c>
      <c r="H144" s="94" t="n">
        <v>0</v>
      </c>
      <c r="I144" s="94" t="n">
        <v>0</v>
      </c>
      <c r="J144" s="94" t="n">
        <v>0</v>
      </c>
      <c r="K144" s="94" t="n">
        <v>0</v>
      </c>
      <c r="L144" s="94" t="n">
        <v>0</v>
      </c>
      <c r="M144" s="94" t="n">
        <v>0</v>
      </c>
      <c r="N144" s="94" t="n">
        <f aca="false">SUM(B144:M144)</f>
        <v>0</v>
      </c>
      <c r="O144" s="93" t="s">
        <v>860</v>
      </c>
    </row>
    <row r="145" customFormat="false" ht="15" hidden="false" customHeight="true" outlineLevel="0" collapsed="false">
      <c r="A145" s="77" t="s">
        <v>862</v>
      </c>
      <c r="B145" s="10" t="n">
        <v>0</v>
      </c>
      <c r="C145" s="10" t="n">
        <v>0</v>
      </c>
      <c r="D145" s="10" t="n">
        <v>25</v>
      </c>
      <c r="E145" s="10" t="n">
        <v>0</v>
      </c>
      <c r="F145" s="10" t="n">
        <v>0</v>
      </c>
      <c r="G145" s="10" t="n">
        <v>25</v>
      </c>
      <c r="H145" s="10" t="n">
        <v>0</v>
      </c>
      <c r="I145" s="10" t="n">
        <v>0</v>
      </c>
      <c r="J145" s="10" t="n">
        <v>25</v>
      </c>
      <c r="K145" s="10" t="n">
        <v>0</v>
      </c>
      <c r="L145" s="10" t="n">
        <v>0</v>
      </c>
      <c r="M145" s="10" t="n">
        <v>25</v>
      </c>
      <c r="N145" s="10" t="n">
        <f aca="false">SUM(B145:M145)</f>
        <v>100</v>
      </c>
      <c r="O145" s="92" t="s">
        <v>737</v>
      </c>
    </row>
    <row r="146" customFormat="false" ht="15" hidden="false" customHeight="true" outlineLevel="0" collapsed="false">
      <c r="A146" s="78" t="s">
        <v>863</v>
      </c>
      <c r="B146" s="6" t="n">
        <v>100</v>
      </c>
      <c r="C146" s="6" t="n">
        <v>100</v>
      </c>
      <c r="D146" s="6" t="n">
        <v>100</v>
      </c>
      <c r="E146" s="6" t="n">
        <v>100</v>
      </c>
      <c r="F146" s="6" t="n">
        <v>100</v>
      </c>
      <c r="G146" s="6" t="n">
        <v>100</v>
      </c>
      <c r="H146" s="6" t="n">
        <v>100</v>
      </c>
      <c r="I146" s="6" t="n">
        <v>100</v>
      </c>
      <c r="J146" s="6" t="n">
        <v>100</v>
      </c>
      <c r="K146" s="6" t="n">
        <v>100</v>
      </c>
      <c r="L146" s="6" t="n">
        <v>100</v>
      </c>
      <c r="M146" s="6" t="n">
        <v>100</v>
      </c>
      <c r="N146" s="6" t="n">
        <f aca="false">SUM(B146:M146)</f>
        <v>1200</v>
      </c>
      <c r="O146" s="91" t="s">
        <v>864</v>
      </c>
    </row>
    <row r="147" customFormat="false" ht="15" hidden="false" customHeight="true" outlineLevel="0" collapsed="false">
      <c r="A147" s="77" t="s">
        <v>865</v>
      </c>
      <c r="B147" s="10" t="n">
        <v>0</v>
      </c>
      <c r="C147" s="10" t="n">
        <v>50</v>
      </c>
      <c r="D147" s="10" t="n">
        <v>0</v>
      </c>
      <c r="E147" s="10" t="n">
        <v>50</v>
      </c>
      <c r="F147" s="10" t="n">
        <v>0</v>
      </c>
      <c r="G147" s="10" t="n">
        <v>50</v>
      </c>
      <c r="H147" s="10" t="n">
        <v>0</v>
      </c>
      <c r="I147" s="10" t="n">
        <v>50</v>
      </c>
      <c r="J147" s="10" t="n">
        <v>0</v>
      </c>
      <c r="K147" s="10" t="n">
        <v>50</v>
      </c>
      <c r="L147" s="10" t="n">
        <v>0</v>
      </c>
      <c r="M147" s="10" t="n">
        <v>50</v>
      </c>
      <c r="N147" s="10" t="n">
        <f aca="false">SUM(B147:M147)</f>
        <v>300</v>
      </c>
      <c r="O147" s="92" t="s">
        <v>866</v>
      </c>
    </row>
    <row r="148" customFormat="false" ht="15" hidden="false" customHeight="true" outlineLevel="0" collapsed="false">
      <c r="A148" s="78" t="s">
        <v>867</v>
      </c>
      <c r="B148" s="6" t="n">
        <v>150</v>
      </c>
      <c r="C148" s="6" t="n">
        <v>150</v>
      </c>
      <c r="D148" s="6" t="n">
        <v>150</v>
      </c>
      <c r="E148" s="6" t="n">
        <v>150</v>
      </c>
      <c r="F148" s="6" t="n">
        <v>150</v>
      </c>
      <c r="G148" s="6" t="n">
        <v>200</v>
      </c>
      <c r="H148" s="6" t="n">
        <v>200</v>
      </c>
      <c r="I148" s="6" t="n">
        <v>200</v>
      </c>
      <c r="J148" s="6" t="n">
        <v>200</v>
      </c>
      <c r="K148" s="6" t="n">
        <v>150</v>
      </c>
      <c r="L148" s="6" t="n">
        <v>150</v>
      </c>
      <c r="M148" s="6" t="n">
        <v>150</v>
      </c>
      <c r="N148" s="6" t="n">
        <f aca="false">SUM(B148:M148)</f>
        <v>2000</v>
      </c>
      <c r="O148" s="91" t="s">
        <v>868</v>
      </c>
    </row>
    <row r="149" customFormat="false" ht="15" hidden="false" customHeight="true" outlineLevel="0" collapsed="false">
      <c r="A149" s="95" t="s">
        <v>869</v>
      </c>
      <c r="B149" s="20" t="n">
        <f aca="false">SUM(B136:B148)</f>
        <v>650</v>
      </c>
      <c r="C149" s="20" t="n">
        <f aca="false">SUM(C136:C148)</f>
        <v>700</v>
      </c>
      <c r="D149" s="20" t="n">
        <f aca="false">SUM(D136:D148)</f>
        <v>885</v>
      </c>
      <c r="E149" s="20" t="n">
        <f aca="false">SUM(E136:E148)</f>
        <v>700</v>
      </c>
      <c r="F149" s="20" t="n">
        <f aca="false">SUM(F136:F148)</f>
        <v>650</v>
      </c>
      <c r="G149" s="20" t="n">
        <f aca="false">SUM(G136:G148)</f>
        <v>1535</v>
      </c>
      <c r="H149" s="20" t="n">
        <f aca="false">SUM(H136:H148)</f>
        <v>700</v>
      </c>
      <c r="I149" s="20" t="n">
        <f aca="false">SUM(I136:I148)</f>
        <v>750</v>
      </c>
      <c r="J149" s="20" t="n">
        <f aca="false">SUM(J136:J148)</f>
        <v>935</v>
      </c>
      <c r="K149" s="20" t="n">
        <f aca="false">SUM(K136:K148)</f>
        <v>700</v>
      </c>
      <c r="L149" s="20" t="n">
        <f aca="false">SUM(L136:L148)</f>
        <v>650</v>
      </c>
      <c r="M149" s="20" t="n">
        <f aca="false">SUM(M136:M148)</f>
        <v>1485</v>
      </c>
      <c r="N149" s="20" t="n">
        <f aca="false">SUM(N136:N148)</f>
        <v>10340</v>
      </c>
      <c r="O149" s="95"/>
    </row>
    <row r="150" customFormat="false" ht="15" hidden="false" customHeight="true" outlineLevel="0" collapsed="false">
      <c r="B150" s="22"/>
      <c r="C150" s="22"/>
      <c r="D150" s="22"/>
      <c r="E150" s="22"/>
      <c r="F150" s="22"/>
      <c r="G150" s="22"/>
      <c r="H150" s="22"/>
      <c r="I150" s="22"/>
      <c r="J150" s="22"/>
      <c r="K150" s="22"/>
      <c r="L150" s="22"/>
      <c r="M150" s="22"/>
      <c r="N150" s="22"/>
    </row>
    <row r="151" customFormat="false" ht="15" hidden="false" customHeight="true" outlineLevel="0" collapsed="false">
      <c r="A151" s="90" t="s">
        <v>683</v>
      </c>
      <c r="B151" s="90"/>
      <c r="C151" s="90"/>
      <c r="D151" s="90"/>
      <c r="E151" s="90"/>
      <c r="F151" s="90"/>
      <c r="G151" s="90"/>
      <c r="H151" s="90"/>
      <c r="I151" s="90"/>
      <c r="J151" s="90"/>
      <c r="K151" s="90"/>
      <c r="L151" s="90"/>
      <c r="M151" s="90"/>
      <c r="N151" s="90"/>
      <c r="O151" s="90"/>
    </row>
    <row r="152" customFormat="false" ht="15" hidden="false" customHeight="true" outlineLevel="0" collapsed="false">
      <c r="A152" s="78" t="s">
        <v>870</v>
      </c>
      <c r="B152" s="6" t="n">
        <v>40</v>
      </c>
      <c r="C152" s="6" t="n">
        <v>40</v>
      </c>
      <c r="D152" s="6" t="n">
        <v>40</v>
      </c>
      <c r="E152" s="6" t="n">
        <v>40</v>
      </c>
      <c r="F152" s="6" t="n">
        <v>40</v>
      </c>
      <c r="G152" s="6" t="n">
        <v>60</v>
      </c>
      <c r="H152" s="6" t="n">
        <v>60</v>
      </c>
      <c r="I152" s="6" t="n">
        <v>60</v>
      </c>
      <c r="J152" s="6" t="n">
        <v>60</v>
      </c>
      <c r="K152" s="6" t="n">
        <v>40</v>
      </c>
      <c r="L152" s="6" t="n">
        <v>40</v>
      </c>
      <c r="M152" s="6" t="n">
        <v>40</v>
      </c>
      <c r="N152" s="6" t="n">
        <f aca="false">SUM(B152:M152)</f>
        <v>560</v>
      </c>
      <c r="O152" s="91" t="s">
        <v>871</v>
      </c>
    </row>
    <row r="153" customFormat="false" ht="15" hidden="false" customHeight="true" outlineLevel="0" collapsed="false">
      <c r="A153" s="77" t="s">
        <v>872</v>
      </c>
      <c r="B153" s="10" t="n">
        <v>0</v>
      </c>
      <c r="C153" s="10" t="n">
        <v>0</v>
      </c>
      <c r="D153" s="10" t="n">
        <v>200</v>
      </c>
      <c r="E153" s="10" t="n">
        <v>0</v>
      </c>
      <c r="F153" s="10" t="n">
        <v>0</v>
      </c>
      <c r="G153" s="10" t="n">
        <v>200</v>
      </c>
      <c r="H153" s="10" t="n">
        <v>0</v>
      </c>
      <c r="I153" s="10" t="n">
        <v>0</v>
      </c>
      <c r="J153" s="10" t="n">
        <v>200</v>
      </c>
      <c r="K153" s="10" t="n">
        <v>0</v>
      </c>
      <c r="L153" s="10" t="n">
        <v>0</v>
      </c>
      <c r="M153" s="10" t="n">
        <v>200</v>
      </c>
      <c r="N153" s="10" t="n">
        <f aca="false">SUM(B153:M153)</f>
        <v>800</v>
      </c>
      <c r="O153" s="92" t="s">
        <v>873</v>
      </c>
    </row>
    <row r="154" customFormat="false" ht="15" hidden="false" customHeight="true" outlineLevel="0" collapsed="false">
      <c r="A154" s="78" t="s">
        <v>874</v>
      </c>
      <c r="B154" s="6" t="n">
        <v>0</v>
      </c>
      <c r="C154" s="6" t="n">
        <v>100</v>
      </c>
      <c r="D154" s="6" t="n">
        <v>0</v>
      </c>
      <c r="E154" s="6" t="n">
        <v>100</v>
      </c>
      <c r="F154" s="6" t="n">
        <v>0</v>
      </c>
      <c r="G154" s="6" t="n">
        <v>100</v>
      </c>
      <c r="H154" s="6" t="n">
        <v>0</v>
      </c>
      <c r="I154" s="6" t="n">
        <v>100</v>
      </c>
      <c r="J154" s="6" t="n">
        <v>0</v>
      </c>
      <c r="K154" s="6" t="n">
        <v>100</v>
      </c>
      <c r="L154" s="6" t="n">
        <v>0</v>
      </c>
      <c r="M154" s="6" t="n">
        <v>100</v>
      </c>
      <c r="N154" s="6" t="n">
        <f aca="false">SUM(B154:M154)</f>
        <v>600</v>
      </c>
      <c r="O154" s="91" t="s">
        <v>875</v>
      </c>
    </row>
    <row r="155" customFormat="false" ht="15" hidden="false" customHeight="true" outlineLevel="0" collapsed="false">
      <c r="A155" s="77" t="s">
        <v>876</v>
      </c>
      <c r="B155" s="10" t="n">
        <v>0</v>
      </c>
      <c r="C155" s="10" t="n">
        <v>0</v>
      </c>
      <c r="D155" s="10" t="n">
        <v>75</v>
      </c>
      <c r="E155" s="10" t="n">
        <v>0</v>
      </c>
      <c r="F155" s="10" t="n">
        <v>0</v>
      </c>
      <c r="G155" s="10" t="n">
        <v>75</v>
      </c>
      <c r="H155" s="10" t="n">
        <v>0</v>
      </c>
      <c r="I155" s="10" t="n">
        <v>0</v>
      </c>
      <c r="J155" s="10" t="n">
        <v>75</v>
      </c>
      <c r="K155" s="10" t="n">
        <v>0</v>
      </c>
      <c r="L155" s="10" t="n">
        <v>0</v>
      </c>
      <c r="M155" s="10" t="n">
        <v>75</v>
      </c>
      <c r="N155" s="10" t="n">
        <f aca="false">SUM(B155:M155)</f>
        <v>300</v>
      </c>
      <c r="O155" s="92" t="s">
        <v>877</v>
      </c>
    </row>
    <row r="156" customFormat="false" ht="15" hidden="false" customHeight="true" outlineLevel="0" collapsed="false">
      <c r="A156" s="78" t="s">
        <v>878</v>
      </c>
      <c r="B156" s="6" t="n">
        <v>100</v>
      </c>
      <c r="C156" s="6" t="n">
        <v>100</v>
      </c>
      <c r="D156" s="6" t="n">
        <v>100</v>
      </c>
      <c r="E156" s="6" t="n">
        <v>100</v>
      </c>
      <c r="F156" s="6" t="n">
        <v>100</v>
      </c>
      <c r="G156" s="6" t="n">
        <v>100</v>
      </c>
      <c r="H156" s="6" t="n">
        <v>100</v>
      </c>
      <c r="I156" s="6" t="n">
        <v>100</v>
      </c>
      <c r="J156" s="6" t="n">
        <v>100</v>
      </c>
      <c r="K156" s="6" t="n">
        <v>100</v>
      </c>
      <c r="L156" s="6" t="n">
        <v>100</v>
      </c>
      <c r="M156" s="6" t="n">
        <v>100</v>
      </c>
      <c r="N156" s="6" t="n">
        <f aca="false">SUM(B156:M156)</f>
        <v>1200</v>
      </c>
      <c r="O156" s="91" t="s">
        <v>879</v>
      </c>
    </row>
    <row r="157" customFormat="false" ht="15" hidden="false" customHeight="true" outlineLevel="0" collapsed="false">
      <c r="A157" s="77" t="s">
        <v>880</v>
      </c>
      <c r="B157" s="10" t="n">
        <v>0</v>
      </c>
      <c r="C157" s="10" t="n">
        <v>0</v>
      </c>
      <c r="D157" s="10" t="n">
        <v>0</v>
      </c>
      <c r="E157" s="10" t="n">
        <v>0</v>
      </c>
      <c r="F157" s="10" t="n">
        <v>0</v>
      </c>
      <c r="G157" s="10" t="n">
        <v>0</v>
      </c>
      <c r="H157" s="10" t="n">
        <v>0</v>
      </c>
      <c r="I157" s="10" t="n">
        <v>0</v>
      </c>
      <c r="J157" s="10" t="n">
        <v>0</v>
      </c>
      <c r="K157" s="10" t="n">
        <v>0</v>
      </c>
      <c r="L157" s="10" t="n">
        <v>0</v>
      </c>
      <c r="M157" s="10" t="n">
        <v>400</v>
      </c>
      <c r="N157" s="10" t="n">
        <f aca="false">SUM(B157:M157)</f>
        <v>400</v>
      </c>
      <c r="O157" s="92" t="s">
        <v>881</v>
      </c>
    </row>
    <row r="158" customFormat="false" ht="15" hidden="false" customHeight="true" outlineLevel="0" collapsed="false">
      <c r="A158" s="78" t="s">
        <v>882</v>
      </c>
      <c r="B158" s="6" t="n">
        <v>75</v>
      </c>
      <c r="C158" s="6" t="n">
        <v>75</v>
      </c>
      <c r="D158" s="6" t="n">
        <v>75</v>
      </c>
      <c r="E158" s="6" t="n">
        <v>75</v>
      </c>
      <c r="F158" s="6" t="n">
        <v>75</v>
      </c>
      <c r="G158" s="6" t="n">
        <v>75</v>
      </c>
      <c r="H158" s="6" t="n">
        <v>75</v>
      </c>
      <c r="I158" s="6" t="n">
        <v>75</v>
      </c>
      <c r="J158" s="6" t="n">
        <v>75</v>
      </c>
      <c r="K158" s="6" t="n">
        <v>75</v>
      </c>
      <c r="L158" s="6" t="n">
        <v>75</v>
      </c>
      <c r="M158" s="6" t="n">
        <v>75</v>
      </c>
      <c r="N158" s="6" t="n">
        <f aca="false">SUM(B158:M158)</f>
        <v>900</v>
      </c>
      <c r="O158" s="91" t="s">
        <v>883</v>
      </c>
    </row>
    <row r="159" customFormat="false" ht="15" hidden="false" customHeight="true" outlineLevel="0" collapsed="false">
      <c r="A159" s="77" t="s">
        <v>884</v>
      </c>
      <c r="B159" s="10" t="n">
        <v>0</v>
      </c>
      <c r="C159" s="10" t="n">
        <v>0</v>
      </c>
      <c r="D159" s="10" t="n">
        <v>75</v>
      </c>
      <c r="E159" s="10" t="n">
        <v>0</v>
      </c>
      <c r="F159" s="10" t="n">
        <v>0</v>
      </c>
      <c r="G159" s="10" t="n">
        <v>75</v>
      </c>
      <c r="H159" s="10" t="n">
        <v>0</v>
      </c>
      <c r="I159" s="10" t="n">
        <v>0</v>
      </c>
      <c r="J159" s="10" t="n">
        <v>75</v>
      </c>
      <c r="K159" s="10" t="n">
        <v>0</v>
      </c>
      <c r="L159" s="10" t="n">
        <v>0</v>
      </c>
      <c r="M159" s="10" t="n">
        <v>75</v>
      </c>
      <c r="N159" s="10" t="n">
        <f aca="false">SUM(B159:M159)</f>
        <v>300</v>
      </c>
      <c r="O159" s="92" t="s">
        <v>885</v>
      </c>
    </row>
    <row r="160" customFormat="false" ht="15" hidden="false" customHeight="true" outlineLevel="0" collapsed="false">
      <c r="A160" s="78" t="s">
        <v>886</v>
      </c>
      <c r="B160" s="6" t="n">
        <v>0</v>
      </c>
      <c r="C160" s="6" t="n">
        <v>0</v>
      </c>
      <c r="D160" s="6" t="n">
        <v>0</v>
      </c>
      <c r="E160" s="6" t="n">
        <v>0</v>
      </c>
      <c r="F160" s="6" t="n">
        <v>300</v>
      </c>
      <c r="G160" s="6" t="n">
        <v>0</v>
      </c>
      <c r="H160" s="6" t="n">
        <v>0</v>
      </c>
      <c r="I160" s="6" t="n">
        <v>0</v>
      </c>
      <c r="J160" s="6" t="n">
        <v>0</v>
      </c>
      <c r="K160" s="6" t="n">
        <v>200</v>
      </c>
      <c r="L160" s="6" t="n">
        <v>0</v>
      </c>
      <c r="M160" s="6" t="n">
        <v>0</v>
      </c>
      <c r="N160" s="6" t="n">
        <f aca="false">SUM(B160:M160)</f>
        <v>500</v>
      </c>
      <c r="O160" s="91" t="s">
        <v>887</v>
      </c>
    </row>
    <row r="161" customFormat="false" ht="15" hidden="false" customHeight="true" outlineLevel="0" collapsed="false">
      <c r="A161" s="77" t="s">
        <v>888</v>
      </c>
      <c r="B161" s="10" t="n">
        <v>0</v>
      </c>
      <c r="C161" s="10" t="n">
        <v>0</v>
      </c>
      <c r="D161" s="10" t="n">
        <v>0</v>
      </c>
      <c r="E161" s="10" t="n">
        <v>0</v>
      </c>
      <c r="F161" s="10" t="n">
        <v>0</v>
      </c>
      <c r="G161" s="10" t="n">
        <v>100</v>
      </c>
      <c r="H161" s="10" t="n">
        <v>0</v>
      </c>
      <c r="I161" s="10" t="n">
        <v>0</v>
      </c>
      <c r="J161" s="10" t="n">
        <v>0</v>
      </c>
      <c r="K161" s="10" t="n">
        <v>0</v>
      </c>
      <c r="L161" s="10" t="n">
        <v>0</v>
      </c>
      <c r="M161" s="10" t="n">
        <v>100</v>
      </c>
      <c r="N161" s="10" t="n">
        <f aca="false">SUM(B161:M161)</f>
        <v>200</v>
      </c>
      <c r="O161" s="92" t="s">
        <v>889</v>
      </c>
    </row>
    <row r="162" customFormat="false" ht="15" hidden="false" customHeight="true" outlineLevel="0" collapsed="false">
      <c r="A162" s="78" t="s">
        <v>890</v>
      </c>
      <c r="B162" s="6" t="n">
        <v>0</v>
      </c>
      <c r="C162" s="6" t="n">
        <v>0</v>
      </c>
      <c r="D162" s="6" t="n">
        <v>0</v>
      </c>
      <c r="E162" s="6" t="n">
        <v>0</v>
      </c>
      <c r="F162" s="6" t="n">
        <v>0</v>
      </c>
      <c r="G162" s="6" t="n">
        <v>0</v>
      </c>
      <c r="H162" s="6" t="n">
        <v>0</v>
      </c>
      <c r="I162" s="6" t="n">
        <v>0</v>
      </c>
      <c r="J162" s="6" t="n">
        <v>0</v>
      </c>
      <c r="K162" s="6" t="n">
        <v>0</v>
      </c>
      <c r="L162" s="6" t="n">
        <v>0</v>
      </c>
      <c r="M162" s="6" t="n">
        <v>75</v>
      </c>
      <c r="N162" s="6" t="n">
        <f aca="false">SUM(B162:M162)</f>
        <v>75</v>
      </c>
      <c r="O162" s="91" t="s">
        <v>891</v>
      </c>
    </row>
    <row r="163" customFormat="false" ht="15" hidden="false" customHeight="true" outlineLevel="0" collapsed="false">
      <c r="A163" s="95" t="s">
        <v>892</v>
      </c>
      <c r="B163" s="20" t="n">
        <f aca="false">SUM(B152:B162)</f>
        <v>215</v>
      </c>
      <c r="C163" s="20" t="n">
        <f aca="false">SUM(C152:C162)</f>
        <v>315</v>
      </c>
      <c r="D163" s="20" t="n">
        <f aca="false">SUM(D152:D162)</f>
        <v>565</v>
      </c>
      <c r="E163" s="20" t="n">
        <f aca="false">SUM(E152:E162)</f>
        <v>315</v>
      </c>
      <c r="F163" s="20" t="n">
        <f aca="false">SUM(F152:F162)</f>
        <v>515</v>
      </c>
      <c r="G163" s="20" t="n">
        <f aca="false">SUM(G152:G162)</f>
        <v>785</v>
      </c>
      <c r="H163" s="20" t="n">
        <f aca="false">SUM(H152:H162)</f>
        <v>235</v>
      </c>
      <c r="I163" s="20" t="n">
        <f aca="false">SUM(I152:I162)</f>
        <v>335</v>
      </c>
      <c r="J163" s="20" t="n">
        <f aca="false">SUM(J152:J162)</f>
        <v>585</v>
      </c>
      <c r="K163" s="20" t="n">
        <f aca="false">SUM(K152:K162)</f>
        <v>515</v>
      </c>
      <c r="L163" s="20" t="n">
        <f aca="false">SUM(L152:L162)</f>
        <v>215</v>
      </c>
      <c r="M163" s="20" t="n">
        <f aca="false">SUM(M152:M162)</f>
        <v>1240</v>
      </c>
      <c r="N163" s="20" t="n">
        <f aca="false">SUM(N152:N162)</f>
        <v>5835</v>
      </c>
      <c r="O163" s="95"/>
    </row>
    <row r="164" customFormat="false" ht="15" hidden="false" customHeight="true" outlineLevel="0" collapsed="false">
      <c r="B164" s="22"/>
      <c r="C164" s="22"/>
      <c r="D164" s="22"/>
      <c r="E164" s="22"/>
      <c r="F164" s="22"/>
      <c r="G164" s="22"/>
      <c r="H164" s="22"/>
      <c r="I164" s="22"/>
      <c r="J164" s="22"/>
      <c r="K164" s="22"/>
      <c r="L164" s="22"/>
      <c r="M164" s="22"/>
      <c r="N164" s="22"/>
    </row>
    <row r="165" customFormat="false" ht="15" hidden="false" customHeight="true" outlineLevel="0" collapsed="false">
      <c r="A165" s="90" t="s">
        <v>684</v>
      </c>
      <c r="B165" s="90"/>
      <c r="C165" s="90"/>
      <c r="D165" s="90"/>
      <c r="E165" s="90"/>
      <c r="F165" s="90"/>
      <c r="G165" s="90"/>
      <c r="H165" s="90"/>
      <c r="I165" s="90"/>
      <c r="J165" s="90"/>
      <c r="K165" s="90"/>
      <c r="L165" s="90"/>
      <c r="M165" s="90"/>
      <c r="N165" s="90"/>
      <c r="O165" s="90"/>
    </row>
    <row r="166" customFormat="false" ht="15" hidden="false" customHeight="true" outlineLevel="0" collapsed="false">
      <c r="A166" s="78" t="s">
        <v>893</v>
      </c>
      <c r="B166" s="6" t="n">
        <v>0</v>
      </c>
      <c r="C166" s="6" t="n">
        <v>0</v>
      </c>
      <c r="D166" s="6" t="n">
        <v>0</v>
      </c>
      <c r="E166" s="6" t="n">
        <v>0</v>
      </c>
      <c r="F166" s="6" t="n">
        <v>0</v>
      </c>
      <c r="G166" s="6" t="n">
        <v>350</v>
      </c>
      <c r="H166" s="6" t="n">
        <v>0</v>
      </c>
      <c r="I166" s="6" t="n">
        <v>0</v>
      </c>
      <c r="J166" s="6" t="n">
        <v>0</v>
      </c>
      <c r="K166" s="6" t="n">
        <v>0</v>
      </c>
      <c r="L166" s="6" t="n">
        <v>0</v>
      </c>
      <c r="M166" s="6" t="n">
        <v>350</v>
      </c>
      <c r="N166" s="6" t="n">
        <f aca="false">SUM(B166:M166)</f>
        <v>700</v>
      </c>
      <c r="O166" s="91" t="s">
        <v>894</v>
      </c>
    </row>
    <row r="167" customFormat="false" ht="15" hidden="false" customHeight="true" outlineLevel="0" collapsed="false">
      <c r="A167" s="77" t="s">
        <v>895</v>
      </c>
      <c r="B167" s="10" t="n">
        <v>0</v>
      </c>
      <c r="C167" s="10" t="n">
        <v>0</v>
      </c>
      <c r="D167" s="10" t="n">
        <v>0</v>
      </c>
      <c r="E167" s="10" t="n">
        <v>0</v>
      </c>
      <c r="F167" s="10" t="n">
        <v>0</v>
      </c>
      <c r="G167" s="10" t="n">
        <v>0</v>
      </c>
      <c r="H167" s="10" t="n">
        <v>0</v>
      </c>
      <c r="I167" s="10" t="n">
        <v>0</v>
      </c>
      <c r="J167" s="10" t="n">
        <v>0</v>
      </c>
      <c r="K167" s="10" t="n">
        <v>0</v>
      </c>
      <c r="L167" s="10" t="n">
        <v>0</v>
      </c>
      <c r="M167" s="10" t="n">
        <v>200</v>
      </c>
      <c r="N167" s="10" t="n">
        <f aca="false">SUM(B167:M167)</f>
        <v>200</v>
      </c>
      <c r="O167" s="92" t="s">
        <v>716</v>
      </c>
    </row>
    <row r="168" customFormat="false" ht="15" hidden="false" customHeight="true" outlineLevel="0" collapsed="false">
      <c r="A168" s="78" t="s">
        <v>896</v>
      </c>
      <c r="B168" s="6" t="n">
        <v>0</v>
      </c>
      <c r="C168" s="6" t="n">
        <v>0</v>
      </c>
      <c r="D168" s="6" t="n">
        <v>40</v>
      </c>
      <c r="E168" s="6" t="n">
        <v>0</v>
      </c>
      <c r="F168" s="6" t="n">
        <v>0</v>
      </c>
      <c r="G168" s="6" t="n">
        <v>40</v>
      </c>
      <c r="H168" s="6" t="n">
        <v>0</v>
      </c>
      <c r="I168" s="6" t="n">
        <v>0</v>
      </c>
      <c r="J168" s="6" t="n">
        <v>40</v>
      </c>
      <c r="K168" s="6" t="n">
        <v>0</v>
      </c>
      <c r="L168" s="6" t="n">
        <v>0</v>
      </c>
      <c r="M168" s="6" t="n">
        <v>40</v>
      </c>
      <c r="N168" s="6" t="n">
        <f aca="false">SUM(B168:M168)</f>
        <v>160</v>
      </c>
      <c r="O168" s="91" t="s">
        <v>803</v>
      </c>
    </row>
    <row r="169" customFormat="false" ht="18.75" hidden="false" customHeight="true" outlineLevel="0" collapsed="false">
      <c r="A169" s="77" t="s">
        <v>897</v>
      </c>
      <c r="B169" s="10" t="n">
        <v>0</v>
      </c>
      <c r="C169" s="10" t="n">
        <v>0</v>
      </c>
      <c r="D169" s="10" t="n">
        <v>0</v>
      </c>
      <c r="E169" s="10" t="n">
        <v>0</v>
      </c>
      <c r="F169" s="10" t="n">
        <v>0</v>
      </c>
      <c r="G169" s="10" t="n">
        <v>0</v>
      </c>
      <c r="H169" s="10" t="n">
        <v>0</v>
      </c>
      <c r="I169" s="10" t="n">
        <v>0</v>
      </c>
      <c r="J169" s="10" t="n">
        <v>0</v>
      </c>
      <c r="K169" s="10" t="n">
        <v>0</v>
      </c>
      <c r="L169" s="10" t="n">
        <v>0</v>
      </c>
      <c r="M169" s="10" t="n">
        <v>100</v>
      </c>
      <c r="N169" s="10" t="n">
        <f aca="false">SUM(B169:M169)</f>
        <v>100</v>
      </c>
      <c r="O169" s="92" t="s">
        <v>898</v>
      </c>
    </row>
    <row r="170" customFormat="false" ht="15" hidden="false" customHeight="true" outlineLevel="0" collapsed="false">
      <c r="A170" s="78" t="s">
        <v>899</v>
      </c>
      <c r="B170" s="6" t="n">
        <v>0</v>
      </c>
      <c r="C170" s="6" t="n">
        <v>0</v>
      </c>
      <c r="D170" s="6" t="n">
        <v>0</v>
      </c>
      <c r="E170" s="6" t="n">
        <v>0</v>
      </c>
      <c r="F170" s="6" t="n">
        <v>0</v>
      </c>
      <c r="G170" s="6" t="n">
        <v>0</v>
      </c>
      <c r="H170" s="6" t="n">
        <v>0</v>
      </c>
      <c r="I170" s="6" t="n">
        <v>0</v>
      </c>
      <c r="J170" s="6" t="n">
        <v>0</v>
      </c>
      <c r="K170" s="6" t="n">
        <v>0</v>
      </c>
      <c r="L170" s="6" t="n">
        <v>0</v>
      </c>
      <c r="M170" s="6" t="n">
        <v>30</v>
      </c>
      <c r="N170" s="6" t="n">
        <f aca="false">SUM(B170:M170)</f>
        <v>30</v>
      </c>
      <c r="O170" s="91" t="s">
        <v>716</v>
      </c>
    </row>
    <row r="171" customFormat="false" ht="15" hidden="false" customHeight="true" outlineLevel="0" collapsed="false">
      <c r="A171" s="95" t="s">
        <v>900</v>
      </c>
      <c r="B171" s="20" t="n">
        <f aca="false">SUM(B166:B170)</f>
        <v>0</v>
      </c>
      <c r="C171" s="20" t="n">
        <f aca="false">SUM(C166:C170)</f>
        <v>0</v>
      </c>
      <c r="D171" s="20" t="n">
        <f aca="false">SUM(D166:D170)</f>
        <v>40</v>
      </c>
      <c r="E171" s="20" t="n">
        <f aca="false">SUM(E166:E170)</f>
        <v>0</v>
      </c>
      <c r="F171" s="20" t="n">
        <f aca="false">SUM(F166:F170)</f>
        <v>0</v>
      </c>
      <c r="G171" s="20" t="n">
        <f aca="false">SUM(G166:G170)</f>
        <v>390</v>
      </c>
      <c r="H171" s="20" t="n">
        <f aca="false">SUM(H166:H170)</f>
        <v>0</v>
      </c>
      <c r="I171" s="20" t="n">
        <f aca="false">SUM(I166:I170)</f>
        <v>0</v>
      </c>
      <c r="J171" s="20" t="n">
        <f aca="false">SUM(J166:J170)</f>
        <v>40</v>
      </c>
      <c r="K171" s="20" t="n">
        <f aca="false">SUM(K166:K170)</f>
        <v>0</v>
      </c>
      <c r="L171" s="20" t="n">
        <f aca="false">SUM(L166:L170)</f>
        <v>0</v>
      </c>
      <c r="M171" s="20" t="n">
        <f aca="false">SUM(M166:M170)</f>
        <v>720</v>
      </c>
      <c r="N171" s="20" t="n">
        <f aca="false">SUM(N166:N170)</f>
        <v>1190</v>
      </c>
      <c r="O171" s="95"/>
    </row>
    <row r="172" customFormat="false" ht="15" hidden="false" customHeight="true" outlineLevel="0" collapsed="false">
      <c r="B172" s="22"/>
      <c r="C172" s="22"/>
      <c r="D172" s="22"/>
      <c r="E172" s="22"/>
      <c r="F172" s="22"/>
      <c r="G172" s="22"/>
      <c r="H172" s="22"/>
      <c r="I172" s="22"/>
      <c r="J172" s="22"/>
      <c r="K172" s="22"/>
      <c r="L172" s="22"/>
      <c r="M172" s="22"/>
      <c r="N172" s="22"/>
    </row>
    <row r="173" customFormat="false" ht="15" hidden="false" customHeight="true" outlineLevel="0" collapsed="false">
      <c r="A173" s="90" t="s">
        <v>901</v>
      </c>
      <c r="B173" s="90"/>
      <c r="C173" s="90"/>
      <c r="D173" s="90"/>
      <c r="E173" s="90"/>
      <c r="F173" s="90"/>
      <c r="G173" s="90"/>
      <c r="H173" s="90"/>
      <c r="I173" s="90"/>
      <c r="J173" s="90"/>
      <c r="K173" s="90"/>
      <c r="L173" s="90"/>
      <c r="M173" s="90"/>
      <c r="N173" s="90"/>
      <c r="O173" s="90"/>
    </row>
    <row r="174" customFormat="false" ht="15" hidden="false" customHeight="true" outlineLevel="0" collapsed="false">
      <c r="A174" s="78" t="s">
        <v>902</v>
      </c>
      <c r="B174" s="6" t="n">
        <v>750</v>
      </c>
      <c r="C174" s="6" t="n">
        <v>750</v>
      </c>
      <c r="D174" s="6" t="n">
        <v>700</v>
      </c>
      <c r="E174" s="6" t="n">
        <v>650</v>
      </c>
      <c r="F174" s="6" t="n">
        <v>600</v>
      </c>
      <c r="G174" s="6" t="n">
        <v>800</v>
      </c>
      <c r="H174" s="6" t="n">
        <v>950</v>
      </c>
      <c r="I174" s="6" t="n">
        <v>950</v>
      </c>
      <c r="J174" s="6" t="n">
        <v>800</v>
      </c>
      <c r="K174" s="6" t="n">
        <v>700</v>
      </c>
      <c r="L174" s="6" t="n">
        <v>750</v>
      </c>
      <c r="M174" s="6" t="n">
        <v>750</v>
      </c>
      <c r="N174" s="6" t="n">
        <f aca="false">SUM(B174:M174)</f>
        <v>9150</v>
      </c>
      <c r="O174" s="91" t="s">
        <v>903</v>
      </c>
    </row>
    <row r="175" customFormat="false" ht="15" hidden="false" customHeight="true" outlineLevel="0" collapsed="false">
      <c r="A175" s="77" t="s">
        <v>904</v>
      </c>
      <c r="B175" s="10" t="n">
        <v>250</v>
      </c>
      <c r="C175" s="10" t="n">
        <v>250</v>
      </c>
      <c r="D175" s="10" t="n">
        <v>250</v>
      </c>
      <c r="E175" s="10" t="n">
        <v>250</v>
      </c>
      <c r="F175" s="10" t="n">
        <v>250</v>
      </c>
      <c r="G175" s="10" t="n">
        <v>250</v>
      </c>
      <c r="H175" s="10" t="n">
        <v>250</v>
      </c>
      <c r="I175" s="10" t="n">
        <v>250</v>
      </c>
      <c r="J175" s="10" t="n">
        <v>250</v>
      </c>
      <c r="K175" s="10" t="n">
        <v>250</v>
      </c>
      <c r="L175" s="10" t="n">
        <v>250</v>
      </c>
      <c r="M175" s="10" t="n">
        <v>250</v>
      </c>
      <c r="N175" s="10" t="n">
        <f aca="false">SUM(B175:M175)</f>
        <v>3000</v>
      </c>
      <c r="O175" s="92" t="s">
        <v>905</v>
      </c>
    </row>
    <row r="176" customFormat="false" ht="15" hidden="false" customHeight="true" outlineLevel="0" collapsed="false">
      <c r="A176" s="78" t="s">
        <v>906</v>
      </c>
      <c r="B176" s="6" t="n">
        <v>75</v>
      </c>
      <c r="C176" s="6" t="n">
        <v>75</v>
      </c>
      <c r="D176" s="6" t="n">
        <v>75</v>
      </c>
      <c r="E176" s="6" t="n">
        <v>75</v>
      </c>
      <c r="F176" s="6" t="n">
        <v>75</v>
      </c>
      <c r="G176" s="6" t="n">
        <v>100</v>
      </c>
      <c r="H176" s="6" t="n">
        <v>120</v>
      </c>
      <c r="I176" s="6" t="n">
        <v>120</v>
      </c>
      <c r="J176" s="6" t="n">
        <v>100</v>
      </c>
      <c r="K176" s="6" t="n">
        <v>75</v>
      </c>
      <c r="L176" s="6" t="n">
        <v>75</v>
      </c>
      <c r="M176" s="6" t="n">
        <v>75</v>
      </c>
      <c r="N176" s="6" t="n">
        <f aca="false">SUM(B176:M176)</f>
        <v>1040</v>
      </c>
      <c r="O176" s="91" t="s">
        <v>907</v>
      </c>
    </row>
    <row r="177" customFormat="false" ht="15" hidden="false" customHeight="true" outlineLevel="0" collapsed="false">
      <c r="A177" s="93" t="s">
        <v>908</v>
      </c>
      <c r="B177" s="94" t="n">
        <v>0</v>
      </c>
      <c r="C177" s="94" t="n">
        <v>0</v>
      </c>
      <c r="D177" s="94" t="n">
        <v>0</v>
      </c>
      <c r="E177" s="94" t="n">
        <v>0</v>
      </c>
      <c r="F177" s="94" t="n">
        <v>0</v>
      </c>
      <c r="G177" s="94" t="n">
        <v>0</v>
      </c>
      <c r="H177" s="94" t="n">
        <v>0</v>
      </c>
      <c r="I177" s="94" t="n">
        <v>0</v>
      </c>
      <c r="J177" s="94" t="n">
        <v>0</v>
      </c>
      <c r="K177" s="94" t="n">
        <v>0</v>
      </c>
      <c r="L177" s="94" t="n">
        <v>0</v>
      </c>
      <c r="M177" s="94" t="n">
        <v>0</v>
      </c>
      <c r="N177" s="94" t="n">
        <f aca="false">SUM(B177:M177)</f>
        <v>0</v>
      </c>
      <c r="O177" s="93" t="s">
        <v>909</v>
      </c>
    </row>
    <row r="178" customFormat="false" ht="15" hidden="false" customHeight="true" outlineLevel="0" collapsed="false">
      <c r="A178" s="95" t="s">
        <v>910</v>
      </c>
      <c r="B178" s="20" t="n">
        <f aca="false">SUM(B174:B177)</f>
        <v>1075</v>
      </c>
      <c r="C178" s="20" t="n">
        <f aca="false">SUM(C174:C177)</f>
        <v>1075</v>
      </c>
      <c r="D178" s="20" t="n">
        <f aca="false">SUM(D174:D177)</f>
        <v>1025</v>
      </c>
      <c r="E178" s="20" t="n">
        <f aca="false">SUM(E174:E177)</f>
        <v>975</v>
      </c>
      <c r="F178" s="20" t="n">
        <f aca="false">SUM(F174:F177)</f>
        <v>925</v>
      </c>
      <c r="G178" s="20" t="n">
        <f aca="false">SUM(G174:G177)</f>
        <v>1150</v>
      </c>
      <c r="H178" s="20" t="n">
        <f aca="false">SUM(H174:H177)</f>
        <v>1320</v>
      </c>
      <c r="I178" s="20" t="n">
        <f aca="false">SUM(I174:I177)</f>
        <v>1320</v>
      </c>
      <c r="J178" s="20" t="n">
        <f aca="false">SUM(J174:J177)</f>
        <v>1150</v>
      </c>
      <c r="K178" s="20" t="n">
        <f aca="false">SUM(K174:K177)</f>
        <v>1025</v>
      </c>
      <c r="L178" s="20" t="n">
        <f aca="false">SUM(L174:L177)</f>
        <v>1075</v>
      </c>
      <c r="M178" s="20" t="n">
        <f aca="false">SUM(M174:M177)</f>
        <v>1075</v>
      </c>
      <c r="N178" s="20" t="n">
        <f aca="false">SUM(N174:N177)</f>
        <v>13190</v>
      </c>
      <c r="O178" s="95"/>
    </row>
    <row r="179" customFormat="false" ht="15" hidden="false" customHeight="true" outlineLevel="0" collapsed="false">
      <c r="B179" s="22"/>
      <c r="C179" s="22"/>
      <c r="D179" s="22"/>
      <c r="E179" s="22"/>
      <c r="F179" s="22"/>
      <c r="G179" s="22"/>
      <c r="H179" s="22"/>
      <c r="I179" s="22"/>
      <c r="J179" s="22"/>
      <c r="K179" s="22"/>
      <c r="L179" s="22"/>
      <c r="M179" s="22"/>
      <c r="N179" s="22"/>
    </row>
    <row r="180" customFormat="false" ht="15" hidden="false" customHeight="true" outlineLevel="0" collapsed="false">
      <c r="A180" s="90" t="s">
        <v>686</v>
      </c>
      <c r="B180" s="90"/>
      <c r="C180" s="90"/>
      <c r="D180" s="90"/>
      <c r="E180" s="90"/>
      <c r="F180" s="90"/>
      <c r="G180" s="90"/>
      <c r="H180" s="90"/>
      <c r="I180" s="90"/>
      <c r="J180" s="90"/>
      <c r="K180" s="90"/>
      <c r="L180" s="90"/>
      <c r="M180" s="90"/>
      <c r="N180" s="90"/>
      <c r="O180" s="90"/>
    </row>
    <row r="181" customFormat="false" ht="15" hidden="false" customHeight="true" outlineLevel="0" collapsed="false">
      <c r="A181" s="78" t="s">
        <v>911</v>
      </c>
      <c r="B181" s="6" t="n">
        <v>60</v>
      </c>
      <c r="C181" s="6" t="n">
        <v>60</v>
      </c>
      <c r="D181" s="6" t="n">
        <v>60</v>
      </c>
      <c r="E181" s="6" t="n">
        <v>60</v>
      </c>
      <c r="F181" s="6" t="n">
        <v>60</v>
      </c>
      <c r="G181" s="6" t="n">
        <v>60</v>
      </c>
      <c r="H181" s="6" t="n">
        <v>60</v>
      </c>
      <c r="I181" s="6" t="n">
        <v>60</v>
      </c>
      <c r="J181" s="6" t="n">
        <v>60</v>
      </c>
      <c r="K181" s="6" t="n">
        <v>60</v>
      </c>
      <c r="L181" s="6" t="n">
        <v>60</v>
      </c>
      <c r="M181" s="6" t="n">
        <v>60</v>
      </c>
      <c r="N181" s="6" t="n">
        <f aca="false">SUM(B181:M181)</f>
        <v>720</v>
      </c>
      <c r="O181" s="91" t="s">
        <v>912</v>
      </c>
    </row>
    <row r="182" customFormat="false" ht="15" hidden="false" customHeight="true" outlineLevel="0" collapsed="false">
      <c r="A182" s="77" t="s">
        <v>913</v>
      </c>
      <c r="B182" s="10" t="n">
        <v>150</v>
      </c>
      <c r="C182" s="10" t="n">
        <v>150</v>
      </c>
      <c r="D182" s="10" t="n">
        <v>150</v>
      </c>
      <c r="E182" s="10" t="n">
        <v>150</v>
      </c>
      <c r="F182" s="10" t="n">
        <v>150</v>
      </c>
      <c r="G182" s="10" t="n">
        <v>150</v>
      </c>
      <c r="H182" s="10" t="n">
        <v>150</v>
      </c>
      <c r="I182" s="10" t="n">
        <v>150</v>
      </c>
      <c r="J182" s="10" t="n">
        <v>150</v>
      </c>
      <c r="K182" s="10" t="n">
        <v>150</v>
      </c>
      <c r="L182" s="10" t="n">
        <v>150</v>
      </c>
      <c r="M182" s="10" t="n">
        <v>150</v>
      </c>
      <c r="N182" s="10" t="n">
        <f aca="false">SUM(B182:M182)</f>
        <v>1800</v>
      </c>
      <c r="O182" s="92" t="s">
        <v>914</v>
      </c>
    </row>
    <row r="183" customFormat="false" ht="15" hidden="false" customHeight="true" outlineLevel="0" collapsed="false">
      <c r="A183" s="78" t="s">
        <v>915</v>
      </c>
      <c r="B183" s="6" t="n">
        <v>25</v>
      </c>
      <c r="C183" s="6" t="n">
        <v>25</v>
      </c>
      <c r="D183" s="6" t="n">
        <v>25</v>
      </c>
      <c r="E183" s="6" t="n">
        <v>25</v>
      </c>
      <c r="F183" s="6" t="n">
        <v>25</v>
      </c>
      <c r="G183" s="6" t="n">
        <v>25</v>
      </c>
      <c r="H183" s="6" t="n">
        <v>25</v>
      </c>
      <c r="I183" s="6" t="n">
        <v>25</v>
      </c>
      <c r="J183" s="6" t="n">
        <v>25</v>
      </c>
      <c r="K183" s="6" t="n">
        <v>25</v>
      </c>
      <c r="L183" s="6" t="n">
        <v>25</v>
      </c>
      <c r="M183" s="6" t="n">
        <v>25</v>
      </c>
      <c r="N183" s="6" t="n">
        <f aca="false">SUM(B183:M183)</f>
        <v>300</v>
      </c>
      <c r="O183" s="91" t="s">
        <v>916</v>
      </c>
    </row>
    <row r="184" customFormat="false" ht="15" hidden="false" customHeight="true" outlineLevel="0" collapsed="false">
      <c r="A184" s="77" t="s">
        <v>917</v>
      </c>
      <c r="B184" s="10" t="n">
        <v>50</v>
      </c>
      <c r="C184" s="10" t="n">
        <v>50</v>
      </c>
      <c r="D184" s="10" t="n">
        <v>50</v>
      </c>
      <c r="E184" s="10" t="n">
        <v>50</v>
      </c>
      <c r="F184" s="10" t="n">
        <v>50</v>
      </c>
      <c r="G184" s="10" t="n">
        <v>50</v>
      </c>
      <c r="H184" s="10" t="n">
        <v>50</v>
      </c>
      <c r="I184" s="10" t="n">
        <v>50</v>
      </c>
      <c r="J184" s="10" t="n">
        <v>50</v>
      </c>
      <c r="K184" s="10" t="n">
        <v>50</v>
      </c>
      <c r="L184" s="10" t="n">
        <v>50</v>
      </c>
      <c r="M184" s="10" t="n">
        <v>50</v>
      </c>
      <c r="N184" s="10" t="n">
        <f aca="false">SUM(B184:M184)</f>
        <v>600</v>
      </c>
      <c r="O184" s="92"/>
    </row>
    <row r="185" customFormat="false" ht="15" hidden="false" customHeight="true" outlineLevel="0" collapsed="false">
      <c r="A185" s="78" t="s">
        <v>918</v>
      </c>
      <c r="B185" s="6" t="n">
        <v>100</v>
      </c>
      <c r="C185" s="6" t="n">
        <v>100</v>
      </c>
      <c r="D185" s="6" t="n">
        <v>100</v>
      </c>
      <c r="E185" s="6" t="n">
        <v>100</v>
      </c>
      <c r="F185" s="6" t="n">
        <v>100</v>
      </c>
      <c r="G185" s="6" t="n">
        <v>100</v>
      </c>
      <c r="H185" s="6" t="n">
        <v>100</v>
      </c>
      <c r="I185" s="6" t="n">
        <v>100</v>
      </c>
      <c r="J185" s="6" t="n">
        <v>100</v>
      </c>
      <c r="K185" s="6" t="n">
        <v>100</v>
      </c>
      <c r="L185" s="6" t="n">
        <v>100</v>
      </c>
      <c r="M185" s="6" t="n">
        <v>100</v>
      </c>
      <c r="N185" s="6" t="n">
        <f aca="false">SUM(B185:M185)</f>
        <v>1200</v>
      </c>
      <c r="O185" s="91" t="s">
        <v>919</v>
      </c>
    </row>
    <row r="186" customFormat="false" ht="15" hidden="false" customHeight="true" outlineLevel="0" collapsed="false">
      <c r="A186" s="77" t="s">
        <v>920</v>
      </c>
      <c r="B186" s="10" t="n">
        <v>80</v>
      </c>
      <c r="C186" s="10" t="n">
        <v>80</v>
      </c>
      <c r="D186" s="10" t="n">
        <v>80</v>
      </c>
      <c r="E186" s="10" t="n">
        <v>80</v>
      </c>
      <c r="F186" s="10" t="n">
        <v>80</v>
      </c>
      <c r="G186" s="10" t="n">
        <v>80</v>
      </c>
      <c r="H186" s="10" t="n">
        <v>80</v>
      </c>
      <c r="I186" s="10" t="n">
        <v>80</v>
      </c>
      <c r="J186" s="10" t="n">
        <v>80</v>
      </c>
      <c r="K186" s="10" t="n">
        <v>80</v>
      </c>
      <c r="L186" s="10" t="n">
        <v>80</v>
      </c>
      <c r="M186" s="10" t="n">
        <v>80</v>
      </c>
      <c r="N186" s="10" t="n">
        <f aca="false">SUM(B186:M186)</f>
        <v>960</v>
      </c>
      <c r="O186" s="92" t="s">
        <v>921</v>
      </c>
    </row>
    <row r="187" customFormat="false" ht="15" hidden="false" customHeight="true" outlineLevel="0" collapsed="false">
      <c r="A187" s="78" t="s">
        <v>922</v>
      </c>
      <c r="B187" s="6" t="n">
        <v>80</v>
      </c>
      <c r="C187" s="6" t="n">
        <v>80</v>
      </c>
      <c r="D187" s="6" t="n">
        <v>80</v>
      </c>
      <c r="E187" s="6" t="n">
        <v>80</v>
      </c>
      <c r="F187" s="6" t="n">
        <v>80</v>
      </c>
      <c r="G187" s="6" t="n">
        <v>80</v>
      </c>
      <c r="H187" s="6" t="n">
        <v>80</v>
      </c>
      <c r="I187" s="6" t="n">
        <v>80</v>
      </c>
      <c r="J187" s="6" t="n">
        <v>80</v>
      </c>
      <c r="K187" s="6" t="n">
        <v>80</v>
      </c>
      <c r="L187" s="6" t="n">
        <v>80</v>
      </c>
      <c r="M187" s="6" t="n">
        <v>80</v>
      </c>
      <c r="N187" s="6" t="n">
        <f aca="false">SUM(B187:M187)</f>
        <v>960</v>
      </c>
      <c r="O187" s="91"/>
    </row>
    <row r="188" customFormat="false" ht="15" hidden="false" customHeight="true" outlineLevel="0" collapsed="false">
      <c r="A188" s="77" t="s">
        <v>923</v>
      </c>
      <c r="B188" s="10" t="n">
        <v>45</v>
      </c>
      <c r="C188" s="10" t="n">
        <v>45</v>
      </c>
      <c r="D188" s="10" t="n">
        <v>45</v>
      </c>
      <c r="E188" s="10" t="n">
        <v>45</v>
      </c>
      <c r="F188" s="10" t="n">
        <v>45</v>
      </c>
      <c r="G188" s="10" t="n">
        <v>45</v>
      </c>
      <c r="H188" s="10" t="n">
        <v>45</v>
      </c>
      <c r="I188" s="10" t="n">
        <v>45</v>
      </c>
      <c r="J188" s="10" t="n">
        <v>45</v>
      </c>
      <c r="K188" s="10" t="n">
        <v>45</v>
      </c>
      <c r="L188" s="10" t="n">
        <v>45</v>
      </c>
      <c r="M188" s="10" t="n">
        <v>45</v>
      </c>
      <c r="N188" s="10" t="n">
        <f aca="false">SUM(B188:M188)</f>
        <v>540</v>
      </c>
      <c r="O188" s="92" t="s">
        <v>924</v>
      </c>
    </row>
    <row r="189" customFormat="false" ht="15" hidden="false" customHeight="true" outlineLevel="0" collapsed="false">
      <c r="A189" s="78" t="s">
        <v>925</v>
      </c>
      <c r="B189" s="6" t="n">
        <v>35</v>
      </c>
      <c r="C189" s="6" t="n">
        <v>35</v>
      </c>
      <c r="D189" s="6" t="n">
        <v>35</v>
      </c>
      <c r="E189" s="6" t="n">
        <v>35</v>
      </c>
      <c r="F189" s="6" t="n">
        <v>35</v>
      </c>
      <c r="G189" s="6" t="n">
        <v>35</v>
      </c>
      <c r="H189" s="6" t="n">
        <v>35</v>
      </c>
      <c r="I189" s="6" t="n">
        <v>35</v>
      </c>
      <c r="J189" s="6" t="n">
        <v>35</v>
      </c>
      <c r="K189" s="6" t="n">
        <v>35</v>
      </c>
      <c r="L189" s="6" t="n">
        <v>35</v>
      </c>
      <c r="M189" s="6" t="n">
        <v>35</v>
      </c>
      <c r="N189" s="6" t="n">
        <f aca="false">SUM(B189:M189)</f>
        <v>420</v>
      </c>
      <c r="O189" s="91" t="s">
        <v>926</v>
      </c>
    </row>
    <row r="190" customFormat="false" ht="15" hidden="false" customHeight="true" outlineLevel="0" collapsed="false">
      <c r="A190" s="77" t="s">
        <v>927</v>
      </c>
      <c r="B190" s="10" t="n">
        <v>75</v>
      </c>
      <c r="C190" s="10" t="n">
        <v>75</v>
      </c>
      <c r="D190" s="10" t="n">
        <v>75</v>
      </c>
      <c r="E190" s="10" t="n">
        <v>75</v>
      </c>
      <c r="F190" s="10" t="n">
        <v>75</v>
      </c>
      <c r="G190" s="10" t="n">
        <v>75</v>
      </c>
      <c r="H190" s="10" t="n">
        <v>75</v>
      </c>
      <c r="I190" s="10" t="n">
        <v>75</v>
      </c>
      <c r="J190" s="10" t="n">
        <v>75</v>
      </c>
      <c r="K190" s="10" t="n">
        <v>75</v>
      </c>
      <c r="L190" s="10" t="n">
        <v>75</v>
      </c>
      <c r="M190" s="10" t="n">
        <v>75</v>
      </c>
      <c r="N190" s="10" t="n">
        <f aca="false">SUM(B190:M190)</f>
        <v>900</v>
      </c>
      <c r="O190" s="92"/>
    </row>
    <row r="191" customFormat="false" ht="15" hidden="false" customHeight="true" outlineLevel="0" collapsed="false">
      <c r="A191" s="95" t="s">
        <v>928</v>
      </c>
      <c r="B191" s="20" t="n">
        <f aca="false">SUM(B181:B190)</f>
        <v>700</v>
      </c>
      <c r="C191" s="20" t="n">
        <f aca="false">SUM(C181:C190)</f>
        <v>700</v>
      </c>
      <c r="D191" s="20" t="n">
        <f aca="false">SUM(D181:D190)</f>
        <v>700</v>
      </c>
      <c r="E191" s="20" t="n">
        <f aca="false">SUM(E181:E190)</f>
        <v>700</v>
      </c>
      <c r="F191" s="20" t="n">
        <f aca="false">SUM(F181:F190)</f>
        <v>700</v>
      </c>
      <c r="G191" s="20" t="n">
        <f aca="false">SUM(G181:G190)</f>
        <v>700</v>
      </c>
      <c r="H191" s="20" t="n">
        <f aca="false">SUM(H181:H190)</f>
        <v>700</v>
      </c>
      <c r="I191" s="20" t="n">
        <f aca="false">SUM(I181:I190)</f>
        <v>700</v>
      </c>
      <c r="J191" s="20" t="n">
        <f aca="false">SUM(J181:J190)</f>
        <v>700</v>
      </c>
      <c r="K191" s="20" t="n">
        <f aca="false">SUM(K181:K190)</f>
        <v>700</v>
      </c>
      <c r="L191" s="20" t="n">
        <f aca="false">SUM(L181:L190)</f>
        <v>700</v>
      </c>
      <c r="M191" s="20" t="n">
        <f aca="false">SUM(M181:M190)</f>
        <v>700</v>
      </c>
      <c r="N191" s="20" t="n">
        <f aca="false">SUM(N181:N190)</f>
        <v>8400</v>
      </c>
      <c r="O191" s="95"/>
    </row>
    <row r="192" customFormat="false" ht="15" hidden="false" customHeight="true" outlineLevel="0" collapsed="false">
      <c r="B192" s="22"/>
      <c r="C192" s="22"/>
      <c r="D192" s="22"/>
      <c r="E192" s="22"/>
      <c r="F192" s="22"/>
      <c r="G192" s="22"/>
      <c r="H192" s="22"/>
      <c r="I192" s="22"/>
      <c r="J192" s="22"/>
      <c r="K192" s="22"/>
      <c r="L192" s="22"/>
      <c r="M192" s="22"/>
      <c r="N192" s="22"/>
    </row>
    <row r="193" customFormat="false" ht="15" hidden="false" customHeight="true" outlineLevel="0" collapsed="false">
      <c r="A193" s="90" t="s">
        <v>687</v>
      </c>
      <c r="B193" s="90"/>
      <c r="C193" s="90"/>
      <c r="D193" s="90"/>
      <c r="E193" s="90"/>
      <c r="F193" s="90"/>
      <c r="G193" s="90"/>
      <c r="H193" s="90"/>
      <c r="I193" s="90"/>
      <c r="J193" s="90"/>
      <c r="K193" s="90"/>
      <c r="L193" s="90"/>
      <c r="M193" s="90"/>
      <c r="N193" s="90"/>
      <c r="O193" s="90"/>
    </row>
    <row r="194" customFormat="false" ht="15" hidden="false" customHeight="true" outlineLevel="0" collapsed="false">
      <c r="A194" s="78" t="s">
        <v>929</v>
      </c>
      <c r="B194" s="6" t="n">
        <v>0</v>
      </c>
      <c r="C194" s="6" t="n">
        <v>0</v>
      </c>
      <c r="D194" s="6" t="n">
        <v>0</v>
      </c>
      <c r="E194" s="6" t="n">
        <v>0</v>
      </c>
      <c r="F194" s="6" t="n">
        <v>0</v>
      </c>
      <c r="G194" s="6" t="n">
        <v>0</v>
      </c>
      <c r="H194" s="6" t="n">
        <v>0</v>
      </c>
      <c r="I194" s="6" t="n">
        <v>0</v>
      </c>
      <c r="J194" s="6" t="n">
        <v>0</v>
      </c>
      <c r="K194" s="6" t="n">
        <v>0</v>
      </c>
      <c r="L194" s="6" t="n">
        <v>0</v>
      </c>
      <c r="M194" s="6" t="n">
        <v>700</v>
      </c>
      <c r="N194" s="6" t="n">
        <f aca="false">SUM(B194:M194)</f>
        <v>700</v>
      </c>
      <c r="O194" s="91" t="s">
        <v>930</v>
      </c>
    </row>
    <row r="195" customFormat="false" ht="15" hidden="false" customHeight="true" outlineLevel="0" collapsed="false">
      <c r="A195" s="77" t="s">
        <v>931</v>
      </c>
      <c r="B195" s="10" t="n">
        <v>0</v>
      </c>
      <c r="C195" s="10" t="n">
        <v>0</v>
      </c>
      <c r="D195" s="10" t="n">
        <v>0</v>
      </c>
      <c r="E195" s="10" t="n">
        <v>0</v>
      </c>
      <c r="F195" s="10" t="n">
        <v>0</v>
      </c>
      <c r="G195" s="10" t="n">
        <v>0</v>
      </c>
      <c r="H195" s="10" t="n">
        <v>0</v>
      </c>
      <c r="I195" s="10" t="n">
        <v>0</v>
      </c>
      <c r="J195" s="10" t="n">
        <v>0</v>
      </c>
      <c r="K195" s="10" t="n">
        <v>0</v>
      </c>
      <c r="L195" s="10" t="n">
        <v>0</v>
      </c>
      <c r="M195" s="10" t="n">
        <v>350</v>
      </c>
      <c r="N195" s="10" t="n">
        <f aca="false">SUM(B195:M195)</f>
        <v>350</v>
      </c>
      <c r="O195" s="92" t="s">
        <v>932</v>
      </c>
    </row>
    <row r="196" customFormat="false" ht="15" hidden="false" customHeight="true" outlineLevel="0" collapsed="false">
      <c r="A196" s="78" t="s">
        <v>933</v>
      </c>
      <c r="B196" s="6" t="n">
        <v>0</v>
      </c>
      <c r="C196" s="6" t="n">
        <v>0</v>
      </c>
      <c r="D196" s="6" t="n">
        <v>0</v>
      </c>
      <c r="E196" s="6" t="n">
        <v>0</v>
      </c>
      <c r="F196" s="6" t="n">
        <v>0</v>
      </c>
      <c r="G196" s="6" t="n">
        <v>0</v>
      </c>
      <c r="H196" s="6" t="n">
        <v>0</v>
      </c>
      <c r="I196" s="6" t="n">
        <v>0</v>
      </c>
      <c r="J196" s="6" t="n">
        <v>0</v>
      </c>
      <c r="K196" s="6" t="n">
        <v>0</v>
      </c>
      <c r="L196" s="6" t="n">
        <v>0</v>
      </c>
      <c r="M196" s="6" t="n">
        <v>500</v>
      </c>
      <c r="N196" s="6" t="n">
        <f aca="false">SUM(B196:M196)</f>
        <v>500</v>
      </c>
      <c r="O196" s="91" t="s">
        <v>934</v>
      </c>
    </row>
    <row r="197" customFormat="false" ht="15" hidden="false" customHeight="true" outlineLevel="0" collapsed="false">
      <c r="A197" s="77" t="s">
        <v>935</v>
      </c>
      <c r="B197" s="10" t="n">
        <v>0</v>
      </c>
      <c r="C197" s="10" t="n">
        <v>0</v>
      </c>
      <c r="D197" s="10" t="n">
        <v>0</v>
      </c>
      <c r="E197" s="10" t="n">
        <v>0</v>
      </c>
      <c r="F197" s="10" t="n">
        <v>0</v>
      </c>
      <c r="G197" s="10" t="n">
        <v>0</v>
      </c>
      <c r="H197" s="10" t="n">
        <v>0</v>
      </c>
      <c r="I197" s="10" t="n">
        <v>0</v>
      </c>
      <c r="J197" s="10" t="n">
        <v>0</v>
      </c>
      <c r="K197" s="10" t="n">
        <v>0</v>
      </c>
      <c r="L197" s="10" t="n">
        <v>0</v>
      </c>
      <c r="M197" s="10" t="n">
        <v>250</v>
      </c>
      <c r="N197" s="10" t="n">
        <f aca="false">SUM(B197:M197)</f>
        <v>250</v>
      </c>
      <c r="O197" s="92" t="s">
        <v>936</v>
      </c>
    </row>
    <row r="198" customFormat="false" ht="15" hidden="false" customHeight="true" outlineLevel="0" collapsed="false">
      <c r="A198" s="78" t="s">
        <v>937</v>
      </c>
      <c r="B198" s="6" t="n">
        <v>0</v>
      </c>
      <c r="C198" s="6" t="n">
        <v>0</v>
      </c>
      <c r="D198" s="6" t="n">
        <v>0</v>
      </c>
      <c r="E198" s="6" t="n">
        <v>0</v>
      </c>
      <c r="F198" s="6" t="n">
        <v>0</v>
      </c>
      <c r="G198" s="6" t="n">
        <v>0</v>
      </c>
      <c r="H198" s="6" t="n">
        <v>0</v>
      </c>
      <c r="I198" s="6" t="n">
        <v>0</v>
      </c>
      <c r="J198" s="6" t="n">
        <v>0</v>
      </c>
      <c r="K198" s="6" t="n">
        <v>0</v>
      </c>
      <c r="L198" s="6" t="n">
        <v>0</v>
      </c>
      <c r="M198" s="6" t="n">
        <v>200</v>
      </c>
      <c r="N198" s="6" t="n">
        <f aca="false">SUM(B198:M198)</f>
        <v>200</v>
      </c>
      <c r="O198" s="91" t="s">
        <v>938</v>
      </c>
    </row>
    <row r="199" customFormat="false" ht="15" hidden="false" customHeight="true" outlineLevel="0" collapsed="false">
      <c r="A199" s="77" t="s">
        <v>939</v>
      </c>
      <c r="B199" s="10" t="n">
        <v>0</v>
      </c>
      <c r="C199" s="10" t="n">
        <v>0</v>
      </c>
      <c r="D199" s="10" t="n">
        <v>0</v>
      </c>
      <c r="E199" s="10" t="n">
        <v>50</v>
      </c>
      <c r="F199" s="10" t="n">
        <v>0</v>
      </c>
      <c r="G199" s="10" t="n">
        <v>0</v>
      </c>
      <c r="H199" s="10" t="n">
        <v>0</v>
      </c>
      <c r="I199" s="10" t="n">
        <v>0</v>
      </c>
      <c r="J199" s="10" t="n">
        <v>50</v>
      </c>
      <c r="K199" s="10" t="n">
        <v>0</v>
      </c>
      <c r="L199" s="10" t="n">
        <v>0</v>
      </c>
      <c r="M199" s="10" t="n">
        <v>0</v>
      </c>
      <c r="N199" s="10" t="n">
        <f aca="false">SUM(B199:M199)</f>
        <v>100</v>
      </c>
      <c r="O199" s="92"/>
    </row>
    <row r="200" customFormat="false" ht="15" hidden="false" customHeight="true" outlineLevel="0" collapsed="false">
      <c r="A200" s="78" t="s">
        <v>940</v>
      </c>
      <c r="B200" s="6" t="n">
        <v>0</v>
      </c>
      <c r="C200" s="6" t="n">
        <v>0</v>
      </c>
      <c r="D200" s="6" t="n">
        <v>0</v>
      </c>
      <c r="E200" s="6" t="n">
        <v>0</v>
      </c>
      <c r="F200" s="6" t="n">
        <v>0</v>
      </c>
      <c r="G200" s="6" t="n">
        <v>0</v>
      </c>
      <c r="H200" s="6" t="n">
        <v>0</v>
      </c>
      <c r="I200" s="6" t="n">
        <v>0</v>
      </c>
      <c r="J200" s="6" t="n">
        <v>0</v>
      </c>
      <c r="K200" s="6" t="n">
        <v>0</v>
      </c>
      <c r="L200" s="6" t="n">
        <v>0</v>
      </c>
      <c r="M200" s="6" t="n">
        <v>150</v>
      </c>
      <c r="N200" s="6" t="n">
        <f aca="false">SUM(B200:M200)</f>
        <v>150</v>
      </c>
      <c r="O200" s="91" t="s">
        <v>941</v>
      </c>
    </row>
    <row r="201" customFormat="false" ht="15" hidden="false" customHeight="true" outlineLevel="0" collapsed="false">
      <c r="A201" s="77" t="s">
        <v>942</v>
      </c>
      <c r="B201" s="10" t="n">
        <v>0</v>
      </c>
      <c r="C201" s="10" t="n">
        <v>0</v>
      </c>
      <c r="D201" s="10" t="n">
        <v>0</v>
      </c>
      <c r="E201" s="10" t="n">
        <v>650</v>
      </c>
      <c r="F201" s="10" t="n">
        <v>0</v>
      </c>
      <c r="G201" s="10" t="n">
        <v>0</v>
      </c>
      <c r="H201" s="10" t="n">
        <v>0</v>
      </c>
      <c r="I201" s="10" t="n">
        <v>0</v>
      </c>
      <c r="J201" s="10" t="n">
        <v>0</v>
      </c>
      <c r="K201" s="10" t="n">
        <v>0</v>
      </c>
      <c r="L201" s="10" t="n">
        <v>0</v>
      </c>
      <c r="M201" s="10" t="n">
        <v>0</v>
      </c>
      <c r="N201" s="10" t="n">
        <f aca="false">SUM(B201:M201)</f>
        <v>650</v>
      </c>
      <c r="O201" s="92" t="s">
        <v>943</v>
      </c>
    </row>
    <row r="202" customFormat="false" ht="15" hidden="false" customHeight="true" outlineLevel="0" collapsed="false">
      <c r="A202" s="78" t="s">
        <v>944</v>
      </c>
      <c r="B202" s="6" t="n">
        <v>0</v>
      </c>
      <c r="C202" s="6" t="n">
        <v>0</v>
      </c>
      <c r="D202" s="6" t="n">
        <v>0</v>
      </c>
      <c r="E202" s="6" t="n">
        <v>0</v>
      </c>
      <c r="F202" s="6" t="n">
        <v>0</v>
      </c>
      <c r="G202" s="6" t="n">
        <v>0</v>
      </c>
      <c r="H202" s="6" t="n">
        <v>0</v>
      </c>
      <c r="I202" s="6" t="n">
        <v>0</v>
      </c>
      <c r="J202" s="6" t="n">
        <v>0</v>
      </c>
      <c r="K202" s="6" t="n">
        <v>0</v>
      </c>
      <c r="L202" s="6" t="n">
        <v>0</v>
      </c>
      <c r="M202" s="6" t="n">
        <v>75</v>
      </c>
      <c r="N202" s="6" t="n">
        <f aca="false">SUM(B202:M202)</f>
        <v>75</v>
      </c>
      <c r="O202" s="91" t="s">
        <v>945</v>
      </c>
    </row>
    <row r="203" customFormat="false" ht="15" hidden="false" customHeight="true" outlineLevel="0" collapsed="false">
      <c r="A203" s="95" t="s">
        <v>946</v>
      </c>
      <c r="B203" s="20" t="n">
        <f aca="false">SUM(B194:B202)</f>
        <v>0</v>
      </c>
      <c r="C203" s="20" t="n">
        <f aca="false">SUM(C194:C202)</f>
        <v>0</v>
      </c>
      <c r="D203" s="20" t="n">
        <f aca="false">SUM(D194:D202)</f>
        <v>0</v>
      </c>
      <c r="E203" s="20" t="n">
        <f aca="false">SUM(E194:E202)</f>
        <v>700</v>
      </c>
      <c r="F203" s="20" t="n">
        <f aca="false">SUM(F194:F202)</f>
        <v>0</v>
      </c>
      <c r="G203" s="20" t="n">
        <f aca="false">SUM(G194:G202)</f>
        <v>0</v>
      </c>
      <c r="H203" s="20" t="n">
        <f aca="false">SUM(H194:H202)</f>
        <v>0</v>
      </c>
      <c r="I203" s="20" t="n">
        <f aca="false">SUM(I194:I202)</f>
        <v>0</v>
      </c>
      <c r="J203" s="20" t="n">
        <f aca="false">SUM(J194:J202)</f>
        <v>50</v>
      </c>
      <c r="K203" s="20" t="n">
        <f aca="false">SUM(K194:K202)</f>
        <v>0</v>
      </c>
      <c r="L203" s="20" t="n">
        <f aca="false">SUM(L194:L202)</f>
        <v>0</v>
      </c>
      <c r="M203" s="20" t="n">
        <f aca="false">SUM(M194:M202)</f>
        <v>2225</v>
      </c>
      <c r="N203" s="20" t="n">
        <f aca="false">SUM(N194:N202)</f>
        <v>2975</v>
      </c>
      <c r="O203" s="95"/>
    </row>
    <row r="204" customFormat="false" ht="15" hidden="false" customHeight="true" outlineLevel="0" collapsed="false">
      <c r="B204" s="22"/>
      <c r="C204" s="22"/>
      <c r="D204" s="22"/>
      <c r="E204" s="22"/>
      <c r="F204" s="22"/>
      <c r="G204" s="22"/>
      <c r="H204" s="22"/>
      <c r="I204" s="22"/>
      <c r="J204" s="22"/>
      <c r="K204" s="22"/>
      <c r="L204" s="22"/>
      <c r="M204" s="22"/>
      <c r="N204" s="22"/>
    </row>
    <row r="205" customFormat="false" ht="15" hidden="false" customHeight="true" outlineLevel="0" collapsed="false">
      <c r="A205" s="90" t="s">
        <v>688</v>
      </c>
      <c r="B205" s="90"/>
      <c r="C205" s="90"/>
      <c r="D205" s="90"/>
      <c r="E205" s="90"/>
      <c r="F205" s="90"/>
      <c r="G205" s="90"/>
      <c r="H205" s="90"/>
      <c r="I205" s="90"/>
      <c r="J205" s="90"/>
      <c r="K205" s="90"/>
      <c r="L205" s="90"/>
      <c r="M205" s="90"/>
      <c r="N205" s="90"/>
      <c r="O205" s="90"/>
    </row>
    <row r="206" customFormat="false" ht="15" hidden="false" customHeight="true" outlineLevel="0" collapsed="false">
      <c r="A206" s="78" t="s">
        <v>947</v>
      </c>
      <c r="B206" s="6" t="n">
        <v>350</v>
      </c>
      <c r="C206" s="6" t="n">
        <v>350</v>
      </c>
      <c r="D206" s="6" t="n">
        <v>350</v>
      </c>
      <c r="E206" s="6" t="n">
        <v>350</v>
      </c>
      <c r="F206" s="6" t="n">
        <v>350</v>
      </c>
      <c r="G206" s="6" t="n">
        <v>350</v>
      </c>
      <c r="H206" s="6" t="n">
        <v>350</v>
      </c>
      <c r="I206" s="6" t="n">
        <v>350</v>
      </c>
      <c r="J206" s="6" t="n">
        <v>350</v>
      </c>
      <c r="K206" s="6" t="n">
        <v>350</v>
      </c>
      <c r="L206" s="6" t="n">
        <v>350</v>
      </c>
      <c r="M206" s="6" t="n">
        <v>350</v>
      </c>
      <c r="N206" s="6" t="n">
        <f aca="false">SUM(B206:M206)</f>
        <v>4200</v>
      </c>
      <c r="O206" s="91"/>
    </row>
    <row r="207" customFormat="false" ht="15" hidden="false" customHeight="true" outlineLevel="0" collapsed="false">
      <c r="A207" s="77" t="s">
        <v>948</v>
      </c>
      <c r="B207" s="10" t="n">
        <v>250</v>
      </c>
      <c r="C207" s="10" t="n">
        <v>250</v>
      </c>
      <c r="D207" s="10" t="n">
        <v>250</v>
      </c>
      <c r="E207" s="10" t="n">
        <v>250</v>
      </c>
      <c r="F207" s="10" t="n">
        <v>250</v>
      </c>
      <c r="G207" s="10" t="n">
        <v>250</v>
      </c>
      <c r="H207" s="10" t="n">
        <v>250</v>
      </c>
      <c r="I207" s="10" t="n">
        <v>250</v>
      </c>
      <c r="J207" s="10" t="n">
        <v>250</v>
      </c>
      <c r="K207" s="10" t="n">
        <v>250</v>
      </c>
      <c r="L207" s="10" t="n">
        <v>250</v>
      </c>
      <c r="M207" s="10" t="n">
        <v>250</v>
      </c>
      <c r="N207" s="10" t="n">
        <f aca="false">SUM(B207:M207)</f>
        <v>3000</v>
      </c>
      <c r="O207" s="92" t="s">
        <v>949</v>
      </c>
    </row>
    <row r="208" customFormat="false" ht="15" hidden="false" customHeight="true" outlineLevel="0" collapsed="false">
      <c r="A208" s="78" t="s">
        <v>950</v>
      </c>
      <c r="B208" s="6" t="n">
        <v>150</v>
      </c>
      <c r="C208" s="6" t="n">
        <v>150</v>
      </c>
      <c r="D208" s="6" t="n">
        <v>150</v>
      </c>
      <c r="E208" s="6" t="n">
        <v>150</v>
      </c>
      <c r="F208" s="6" t="n">
        <v>150</v>
      </c>
      <c r="G208" s="6" t="n">
        <v>150</v>
      </c>
      <c r="H208" s="6" t="n">
        <v>150</v>
      </c>
      <c r="I208" s="6" t="n">
        <v>150</v>
      </c>
      <c r="J208" s="6" t="n">
        <v>150</v>
      </c>
      <c r="K208" s="6" t="n">
        <v>150</v>
      </c>
      <c r="L208" s="6" t="n">
        <v>150</v>
      </c>
      <c r="M208" s="6" t="n">
        <v>150</v>
      </c>
      <c r="N208" s="6" t="n">
        <f aca="false">SUM(B208:M208)</f>
        <v>1800</v>
      </c>
      <c r="O208" s="91" t="s">
        <v>951</v>
      </c>
    </row>
    <row r="209" customFormat="false" ht="15" hidden="false" customHeight="true" outlineLevel="0" collapsed="false">
      <c r="A209" s="77" t="s">
        <v>952</v>
      </c>
      <c r="B209" s="10" t="n">
        <v>100</v>
      </c>
      <c r="C209" s="10" t="n">
        <v>100</v>
      </c>
      <c r="D209" s="10" t="n">
        <v>100</v>
      </c>
      <c r="E209" s="10" t="n">
        <v>100</v>
      </c>
      <c r="F209" s="10" t="n">
        <v>100</v>
      </c>
      <c r="G209" s="10" t="n">
        <v>100</v>
      </c>
      <c r="H209" s="10" t="n">
        <v>100</v>
      </c>
      <c r="I209" s="10" t="n">
        <v>100</v>
      </c>
      <c r="J209" s="10" t="n">
        <v>100</v>
      </c>
      <c r="K209" s="10" t="n">
        <v>100</v>
      </c>
      <c r="L209" s="10" t="n">
        <v>100</v>
      </c>
      <c r="M209" s="10" t="n">
        <v>100</v>
      </c>
      <c r="N209" s="10" t="n">
        <f aca="false">SUM(B209:M209)</f>
        <v>1200</v>
      </c>
      <c r="O209" s="92" t="s">
        <v>953</v>
      </c>
    </row>
    <row r="210" customFormat="false" ht="15" hidden="false" customHeight="true" outlineLevel="0" collapsed="false">
      <c r="A210" s="78" t="s">
        <v>954</v>
      </c>
      <c r="B210" s="6" t="n">
        <v>75</v>
      </c>
      <c r="C210" s="6" t="n">
        <v>75</v>
      </c>
      <c r="D210" s="6" t="n">
        <v>75</v>
      </c>
      <c r="E210" s="6" t="n">
        <v>75</v>
      </c>
      <c r="F210" s="6" t="n">
        <v>75</v>
      </c>
      <c r="G210" s="6" t="n">
        <v>75</v>
      </c>
      <c r="H210" s="6" t="n">
        <v>75</v>
      </c>
      <c r="I210" s="6" t="n">
        <v>75</v>
      </c>
      <c r="J210" s="6" t="n">
        <v>75</v>
      </c>
      <c r="K210" s="6" t="n">
        <v>75</v>
      </c>
      <c r="L210" s="6" t="n">
        <v>75</v>
      </c>
      <c r="M210" s="6" t="n">
        <v>75</v>
      </c>
      <c r="N210" s="6" t="n">
        <f aca="false">SUM(B210:M210)</f>
        <v>900</v>
      </c>
      <c r="O210" s="91" t="s">
        <v>955</v>
      </c>
    </row>
    <row r="211" customFormat="false" ht="15" hidden="false" customHeight="true" outlineLevel="0" collapsed="false">
      <c r="A211" s="77" t="s">
        <v>956</v>
      </c>
      <c r="B211" s="10" t="n">
        <v>0</v>
      </c>
      <c r="C211" s="10" t="n">
        <v>0</v>
      </c>
      <c r="D211" s="10" t="n">
        <v>0</v>
      </c>
      <c r="E211" s="10" t="n">
        <v>0</v>
      </c>
      <c r="F211" s="10" t="n">
        <v>0</v>
      </c>
      <c r="G211" s="10" t="n">
        <v>0</v>
      </c>
      <c r="H211" s="10" t="n">
        <v>0</v>
      </c>
      <c r="I211" s="10" t="n">
        <v>0</v>
      </c>
      <c r="J211" s="10" t="n">
        <v>0</v>
      </c>
      <c r="K211" s="10" t="n">
        <v>0</v>
      </c>
      <c r="L211" s="10" t="n">
        <v>0</v>
      </c>
      <c r="M211" s="10" t="n">
        <v>3500</v>
      </c>
      <c r="N211" s="10" t="n">
        <f aca="false">SUM(B211:M211)</f>
        <v>3500</v>
      </c>
      <c r="O211" s="92" t="s">
        <v>957</v>
      </c>
    </row>
    <row r="212" customFormat="false" ht="15" hidden="false" customHeight="true" outlineLevel="0" collapsed="false">
      <c r="A212" s="78" t="s">
        <v>958</v>
      </c>
      <c r="B212" s="6" t="n">
        <v>0</v>
      </c>
      <c r="C212" s="6" t="n">
        <v>0</v>
      </c>
      <c r="D212" s="6" t="n">
        <v>0</v>
      </c>
      <c r="E212" s="6" t="n">
        <v>0</v>
      </c>
      <c r="F212" s="6" t="n">
        <v>0</v>
      </c>
      <c r="G212" s="6" t="n">
        <v>0</v>
      </c>
      <c r="H212" s="6" t="n">
        <v>0</v>
      </c>
      <c r="I212" s="6" t="n">
        <v>0</v>
      </c>
      <c r="J212" s="6" t="n">
        <v>0</v>
      </c>
      <c r="K212" s="6" t="n">
        <v>0</v>
      </c>
      <c r="L212" s="6" t="n">
        <v>0</v>
      </c>
      <c r="M212" s="6" t="n">
        <v>500</v>
      </c>
      <c r="N212" s="6" t="n">
        <f aca="false">SUM(B212:M212)</f>
        <v>500</v>
      </c>
      <c r="O212" s="91" t="s">
        <v>959</v>
      </c>
    </row>
    <row r="213" customFormat="false" ht="15" hidden="false" customHeight="true" outlineLevel="0" collapsed="false">
      <c r="A213" s="95" t="s">
        <v>960</v>
      </c>
      <c r="B213" s="20" t="n">
        <f aca="false">SUM(B206:B212)</f>
        <v>925</v>
      </c>
      <c r="C213" s="20" t="n">
        <f aca="false">SUM(C206:C212)</f>
        <v>925</v>
      </c>
      <c r="D213" s="20" t="n">
        <f aca="false">SUM(D206:D212)</f>
        <v>925</v>
      </c>
      <c r="E213" s="20" t="n">
        <f aca="false">SUM(E206:E212)</f>
        <v>925</v>
      </c>
      <c r="F213" s="20" t="n">
        <f aca="false">SUM(F206:F212)</f>
        <v>925</v>
      </c>
      <c r="G213" s="20" t="n">
        <f aca="false">SUM(G206:G212)</f>
        <v>925</v>
      </c>
      <c r="H213" s="20" t="n">
        <f aca="false">SUM(H206:H212)</f>
        <v>925</v>
      </c>
      <c r="I213" s="20" t="n">
        <f aca="false">SUM(I206:I212)</f>
        <v>925</v>
      </c>
      <c r="J213" s="20" t="n">
        <f aca="false">SUM(J206:J212)</f>
        <v>925</v>
      </c>
      <c r="K213" s="20" t="n">
        <f aca="false">SUM(K206:K212)</f>
        <v>925</v>
      </c>
      <c r="L213" s="20" t="n">
        <f aca="false">SUM(L206:L212)</f>
        <v>925</v>
      </c>
      <c r="M213" s="20" t="n">
        <f aca="false">SUM(M206:M212)</f>
        <v>4925</v>
      </c>
      <c r="N213" s="20" t="n">
        <f aca="false">SUM(N206:N212)</f>
        <v>15100</v>
      </c>
      <c r="O213" s="95"/>
    </row>
    <row r="214" customFormat="false" ht="15" hidden="false" customHeight="true" outlineLevel="0" collapsed="false">
      <c r="B214" s="22"/>
      <c r="C214" s="22"/>
      <c r="D214" s="22"/>
      <c r="E214" s="22"/>
      <c r="F214" s="22"/>
      <c r="G214" s="22"/>
      <c r="H214" s="22"/>
      <c r="I214" s="22"/>
      <c r="J214" s="22"/>
      <c r="K214" s="22"/>
      <c r="L214" s="22"/>
      <c r="M214" s="22"/>
      <c r="N214" s="22"/>
    </row>
    <row r="215" customFormat="false" ht="15" hidden="false" customHeight="true" outlineLevel="0" collapsed="false">
      <c r="A215" s="90" t="s">
        <v>689</v>
      </c>
      <c r="B215" s="90"/>
      <c r="C215" s="90"/>
      <c r="D215" s="90"/>
      <c r="E215" s="90"/>
      <c r="F215" s="90"/>
      <c r="G215" s="90"/>
      <c r="H215" s="90"/>
      <c r="I215" s="90"/>
      <c r="J215" s="90"/>
      <c r="K215" s="90"/>
      <c r="L215" s="90"/>
      <c r="M215" s="90"/>
      <c r="N215" s="90"/>
      <c r="O215" s="90"/>
    </row>
    <row r="216" customFormat="false" ht="15" hidden="false" customHeight="true" outlineLevel="0" collapsed="false">
      <c r="A216" s="78" t="s">
        <v>961</v>
      </c>
      <c r="B216" s="6" t="n">
        <v>100</v>
      </c>
      <c r="C216" s="6" t="n">
        <v>100</v>
      </c>
      <c r="D216" s="6" t="n">
        <v>100</v>
      </c>
      <c r="E216" s="6" t="n">
        <v>100</v>
      </c>
      <c r="F216" s="6" t="n">
        <v>100</v>
      </c>
      <c r="G216" s="6" t="n">
        <v>100</v>
      </c>
      <c r="H216" s="6" t="n">
        <v>100</v>
      </c>
      <c r="I216" s="6" t="n">
        <v>100</v>
      </c>
      <c r="J216" s="6" t="n">
        <v>100</v>
      </c>
      <c r="K216" s="6" t="n">
        <v>100</v>
      </c>
      <c r="L216" s="6" t="n">
        <v>100</v>
      </c>
      <c r="M216" s="6" t="n">
        <v>100</v>
      </c>
      <c r="N216" s="6" t="n">
        <f aca="false">SUM(B216:M216)</f>
        <v>1200</v>
      </c>
      <c r="O216" s="91" t="s">
        <v>962</v>
      </c>
    </row>
    <row r="217" customFormat="false" ht="15" hidden="false" customHeight="true" outlineLevel="0" collapsed="false">
      <c r="A217" s="77" t="s">
        <v>963</v>
      </c>
      <c r="B217" s="10" t="n">
        <v>0</v>
      </c>
      <c r="C217" s="10" t="n">
        <v>0</v>
      </c>
      <c r="D217" s="10" t="n">
        <v>0</v>
      </c>
      <c r="E217" s="10" t="n">
        <v>0</v>
      </c>
      <c r="F217" s="10" t="n">
        <v>0</v>
      </c>
      <c r="G217" s="10" t="n">
        <v>50</v>
      </c>
      <c r="H217" s="10" t="n">
        <v>0</v>
      </c>
      <c r="I217" s="10" t="n">
        <v>0</v>
      </c>
      <c r="J217" s="10" t="n">
        <v>0</v>
      </c>
      <c r="K217" s="10" t="n">
        <v>0</v>
      </c>
      <c r="L217" s="10" t="n">
        <v>0</v>
      </c>
      <c r="M217" s="10" t="n">
        <v>50</v>
      </c>
      <c r="N217" s="10" t="n">
        <f aca="false">SUM(B217:M217)</f>
        <v>100</v>
      </c>
      <c r="O217" s="92" t="s">
        <v>964</v>
      </c>
    </row>
    <row r="218" customFormat="false" ht="15" hidden="false" customHeight="true" outlineLevel="0" collapsed="false">
      <c r="A218" s="78" t="s">
        <v>965</v>
      </c>
      <c r="B218" s="6" t="n">
        <v>0</v>
      </c>
      <c r="C218" s="6" t="n">
        <v>0</v>
      </c>
      <c r="D218" s="6" t="n">
        <v>50</v>
      </c>
      <c r="E218" s="6" t="n">
        <v>0</v>
      </c>
      <c r="F218" s="6" t="n">
        <v>0</v>
      </c>
      <c r="G218" s="6" t="n">
        <v>50</v>
      </c>
      <c r="H218" s="6" t="n">
        <v>0</v>
      </c>
      <c r="I218" s="6" t="n">
        <v>0</v>
      </c>
      <c r="J218" s="6" t="n">
        <v>50</v>
      </c>
      <c r="K218" s="6" t="n">
        <v>0</v>
      </c>
      <c r="L218" s="6" t="n">
        <v>0</v>
      </c>
      <c r="M218" s="6" t="n">
        <v>150</v>
      </c>
      <c r="N218" s="6" t="n">
        <f aca="false">SUM(B218:M218)</f>
        <v>300</v>
      </c>
      <c r="O218" s="91" t="s">
        <v>966</v>
      </c>
    </row>
    <row r="219" customFormat="false" ht="15" hidden="false" customHeight="true" outlineLevel="0" collapsed="false">
      <c r="A219" s="93" t="s">
        <v>967</v>
      </c>
      <c r="B219" s="94" t="n">
        <v>0</v>
      </c>
      <c r="C219" s="94" t="n">
        <v>0</v>
      </c>
      <c r="D219" s="94" t="n">
        <v>0</v>
      </c>
      <c r="E219" s="94" t="n">
        <v>0</v>
      </c>
      <c r="F219" s="94" t="n">
        <v>0</v>
      </c>
      <c r="G219" s="94" t="n">
        <v>0</v>
      </c>
      <c r="H219" s="94" t="n">
        <v>0</v>
      </c>
      <c r="I219" s="94" t="n">
        <v>0</v>
      </c>
      <c r="J219" s="94" t="n">
        <v>0</v>
      </c>
      <c r="K219" s="94" t="n">
        <v>0</v>
      </c>
      <c r="L219" s="94" t="n">
        <v>0</v>
      </c>
      <c r="M219" s="94" t="n">
        <v>0</v>
      </c>
      <c r="N219" s="94" t="n">
        <f aca="false">SUM(B219:M219)</f>
        <v>0</v>
      </c>
      <c r="O219" s="93" t="s">
        <v>968</v>
      </c>
    </row>
    <row r="220" customFormat="false" ht="15" hidden="false" customHeight="true" outlineLevel="0" collapsed="false">
      <c r="A220" s="78" t="s">
        <v>969</v>
      </c>
      <c r="B220" s="6" t="n">
        <v>500</v>
      </c>
      <c r="C220" s="6" t="n">
        <v>500</v>
      </c>
      <c r="D220" s="6" t="n">
        <v>500</v>
      </c>
      <c r="E220" s="6" t="n">
        <v>750</v>
      </c>
      <c r="F220" s="6" t="n">
        <v>750</v>
      </c>
      <c r="G220" s="6" t="n">
        <v>1500</v>
      </c>
      <c r="H220" s="6" t="n">
        <v>1500</v>
      </c>
      <c r="I220" s="6" t="n">
        <v>1500</v>
      </c>
      <c r="J220" s="6" t="n">
        <v>1500</v>
      </c>
      <c r="K220" s="6" t="n">
        <v>750</v>
      </c>
      <c r="L220" s="6" t="n">
        <v>750</v>
      </c>
      <c r="M220" s="6" t="n">
        <v>750</v>
      </c>
      <c r="N220" s="6" t="n">
        <f aca="false">SUM(B220:M220)</f>
        <v>11250</v>
      </c>
      <c r="O220" s="91" t="s">
        <v>970</v>
      </c>
    </row>
    <row r="221" customFormat="false" ht="15" hidden="false" customHeight="true" outlineLevel="0" collapsed="false">
      <c r="A221" s="77" t="s">
        <v>971</v>
      </c>
      <c r="B221" s="10" t="n">
        <v>250</v>
      </c>
      <c r="C221" s="10" t="n">
        <v>250</v>
      </c>
      <c r="D221" s="10" t="n">
        <v>250</v>
      </c>
      <c r="E221" s="10" t="n">
        <v>350</v>
      </c>
      <c r="F221" s="10" t="n">
        <v>350</v>
      </c>
      <c r="G221" s="10" t="n">
        <v>600</v>
      </c>
      <c r="H221" s="10" t="n">
        <v>600</v>
      </c>
      <c r="I221" s="10" t="n">
        <v>600</v>
      </c>
      <c r="J221" s="10" t="n">
        <v>600</v>
      </c>
      <c r="K221" s="10" t="n">
        <v>350</v>
      </c>
      <c r="L221" s="10" t="n">
        <v>350</v>
      </c>
      <c r="M221" s="10" t="n">
        <v>350</v>
      </c>
      <c r="N221" s="10" t="n">
        <f aca="false">SUM(B221:M221)</f>
        <v>4900</v>
      </c>
      <c r="O221" s="92" t="s">
        <v>972</v>
      </c>
    </row>
    <row r="222" customFormat="false" ht="15" hidden="false" customHeight="true" outlineLevel="0" collapsed="false">
      <c r="A222" s="78" t="s">
        <v>973</v>
      </c>
      <c r="B222" s="6" t="n">
        <v>250</v>
      </c>
      <c r="C222" s="6" t="n">
        <v>250</v>
      </c>
      <c r="D222" s="6" t="n">
        <v>250</v>
      </c>
      <c r="E222" s="6" t="n">
        <v>250</v>
      </c>
      <c r="F222" s="6" t="n">
        <v>250</v>
      </c>
      <c r="G222" s="6" t="n">
        <v>250</v>
      </c>
      <c r="H222" s="6" t="n">
        <v>250</v>
      </c>
      <c r="I222" s="6" t="n">
        <v>250</v>
      </c>
      <c r="J222" s="6" t="n">
        <v>250</v>
      </c>
      <c r="K222" s="6" t="n">
        <v>250</v>
      </c>
      <c r="L222" s="6" t="n">
        <v>250</v>
      </c>
      <c r="M222" s="6" t="n">
        <v>250</v>
      </c>
      <c r="N222" s="6" t="n">
        <f aca="false">SUM(B222:M222)</f>
        <v>3000</v>
      </c>
      <c r="O222" s="91" t="s">
        <v>974</v>
      </c>
    </row>
    <row r="223" customFormat="false" ht="15" hidden="false" customHeight="true" outlineLevel="0" collapsed="false">
      <c r="A223" s="77" t="s">
        <v>975</v>
      </c>
      <c r="B223" s="10" t="n">
        <v>0</v>
      </c>
      <c r="C223" s="10" t="n">
        <v>0</v>
      </c>
      <c r="D223" s="10" t="n">
        <v>0</v>
      </c>
      <c r="E223" s="10" t="n">
        <v>0</v>
      </c>
      <c r="F223" s="10" t="n">
        <v>0</v>
      </c>
      <c r="G223" s="10" t="n">
        <v>200</v>
      </c>
      <c r="H223" s="10" t="n">
        <v>0</v>
      </c>
      <c r="I223" s="10" t="n">
        <v>0</v>
      </c>
      <c r="J223" s="10" t="n">
        <v>0</v>
      </c>
      <c r="K223" s="10" t="n">
        <v>0</v>
      </c>
      <c r="L223" s="10" t="n">
        <v>200</v>
      </c>
      <c r="M223" s="10" t="n">
        <v>200</v>
      </c>
      <c r="N223" s="10" t="n">
        <f aca="false">SUM(B223:M223)</f>
        <v>600</v>
      </c>
      <c r="O223" s="92"/>
    </row>
    <row r="224" customFormat="false" ht="15" hidden="false" customHeight="true" outlineLevel="0" collapsed="false">
      <c r="A224" s="95" t="s">
        <v>976</v>
      </c>
      <c r="B224" s="20" t="n">
        <f aca="false">SUM(B216:B223)</f>
        <v>1100</v>
      </c>
      <c r="C224" s="20" t="n">
        <f aca="false">SUM(C216:C223)</f>
        <v>1100</v>
      </c>
      <c r="D224" s="20" t="n">
        <f aca="false">SUM(D216:D223)</f>
        <v>1150</v>
      </c>
      <c r="E224" s="20" t="n">
        <f aca="false">SUM(E216:E223)</f>
        <v>1450</v>
      </c>
      <c r="F224" s="20" t="n">
        <f aca="false">SUM(F216:F223)</f>
        <v>1450</v>
      </c>
      <c r="G224" s="20" t="n">
        <f aca="false">SUM(G216:G223)</f>
        <v>2750</v>
      </c>
      <c r="H224" s="20" t="n">
        <f aca="false">SUM(H216:H223)</f>
        <v>2450</v>
      </c>
      <c r="I224" s="20" t="n">
        <f aca="false">SUM(I216:I223)</f>
        <v>2450</v>
      </c>
      <c r="J224" s="20" t="n">
        <f aca="false">SUM(J216:J223)</f>
        <v>2500</v>
      </c>
      <c r="K224" s="20" t="n">
        <f aca="false">SUM(K216:K223)</f>
        <v>1450</v>
      </c>
      <c r="L224" s="20" t="n">
        <f aca="false">SUM(L216:L223)</f>
        <v>1650</v>
      </c>
      <c r="M224" s="20" t="n">
        <f aca="false">SUM(M216:M223)</f>
        <v>1850</v>
      </c>
      <c r="N224" s="20" t="n">
        <f aca="false">SUM(N216:N223)</f>
        <v>21350</v>
      </c>
      <c r="O224" s="95"/>
    </row>
    <row r="225" customFormat="false" ht="15" hidden="false" customHeight="true" outlineLevel="0" collapsed="false">
      <c r="B225" s="22"/>
      <c r="C225" s="22"/>
      <c r="D225" s="22"/>
      <c r="E225" s="22"/>
      <c r="F225" s="22"/>
      <c r="G225" s="22"/>
      <c r="H225" s="22"/>
      <c r="I225" s="22"/>
      <c r="J225" s="22"/>
      <c r="K225" s="22"/>
      <c r="L225" s="22"/>
      <c r="M225" s="22"/>
      <c r="N225" s="22"/>
    </row>
    <row r="226" customFormat="false" ht="15" hidden="false" customHeight="true" outlineLevel="0" collapsed="false">
      <c r="A226" s="90" t="s">
        <v>690</v>
      </c>
      <c r="B226" s="90"/>
      <c r="C226" s="90"/>
      <c r="D226" s="90"/>
      <c r="E226" s="90"/>
      <c r="F226" s="90"/>
      <c r="G226" s="90"/>
      <c r="H226" s="90"/>
      <c r="I226" s="90"/>
      <c r="J226" s="90"/>
      <c r="K226" s="90"/>
      <c r="L226" s="90"/>
      <c r="M226" s="90"/>
      <c r="N226" s="90"/>
      <c r="O226" s="90"/>
    </row>
    <row r="227" customFormat="false" ht="15" hidden="false" customHeight="true" outlineLevel="0" collapsed="false">
      <c r="A227" s="78" t="s">
        <v>977</v>
      </c>
      <c r="B227" s="6" t="n">
        <v>0</v>
      </c>
      <c r="C227" s="6" t="n">
        <v>0</v>
      </c>
      <c r="D227" s="6" t="n">
        <v>750</v>
      </c>
      <c r="E227" s="6" t="n">
        <v>0</v>
      </c>
      <c r="F227" s="6" t="n">
        <v>0</v>
      </c>
      <c r="G227" s="6" t="n">
        <v>150</v>
      </c>
      <c r="H227" s="6" t="n">
        <v>0</v>
      </c>
      <c r="I227" s="6" t="n">
        <v>0</v>
      </c>
      <c r="J227" s="6" t="n">
        <v>150</v>
      </c>
      <c r="K227" s="6" t="n">
        <v>0</v>
      </c>
      <c r="L227" s="6" t="n">
        <v>0</v>
      </c>
      <c r="M227" s="6" t="n">
        <v>150</v>
      </c>
      <c r="N227" s="6" t="n">
        <f aca="false">SUM(B227:M227)</f>
        <v>1200</v>
      </c>
      <c r="O227" s="91" t="s">
        <v>978</v>
      </c>
    </row>
    <row r="228" customFormat="false" ht="15" hidden="false" customHeight="true" outlineLevel="0" collapsed="false">
      <c r="A228" s="77" t="s">
        <v>979</v>
      </c>
      <c r="B228" s="10" t="n">
        <v>0</v>
      </c>
      <c r="C228" s="10" t="n">
        <v>0</v>
      </c>
      <c r="D228" s="10" t="n">
        <v>50</v>
      </c>
      <c r="E228" s="10" t="n">
        <v>0</v>
      </c>
      <c r="F228" s="10" t="n">
        <v>0</v>
      </c>
      <c r="G228" s="10" t="n">
        <v>50</v>
      </c>
      <c r="H228" s="10" t="n">
        <v>0</v>
      </c>
      <c r="I228" s="10" t="n">
        <v>0</v>
      </c>
      <c r="J228" s="10" t="n">
        <v>50</v>
      </c>
      <c r="K228" s="10" t="n">
        <v>0</v>
      </c>
      <c r="L228" s="10" t="n">
        <v>0</v>
      </c>
      <c r="M228" s="10" t="n">
        <v>50</v>
      </c>
      <c r="N228" s="10" t="n">
        <f aca="false">SUM(B228:M228)</f>
        <v>200</v>
      </c>
      <c r="O228" s="92" t="s">
        <v>737</v>
      </c>
    </row>
    <row r="229" customFormat="false" ht="15" hidden="false" customHeight="true" outlineLevel="0" collapsed="false">
      <c r="A229" s="78" t="s">
        <v>980</v>
      </c>
      <c r="B229" s="6" t="n">
        <v>500</v>
      </c>
      <c r="C229" s="6" t="n">
        <v>500</v>
      </c>
      <c r="D229" s="6" t="n">
        <v>500</v>
      </c>
      <c r="E229" s="6" t="n">
        <v>500</v>
      </c>
      <c r="F229" s="6" t="n">
        <v>500</v>
      </c>
      <c r="G229" s="6" t="n">
        <v>750</v>
      </c>
      <c r="H229" s="6" t="n">
        <v>750</v>
      </c>
      <c r="I229" s="6" t="n">
        <v>750</v>
      </c>
      <c r="J229" s="6" t="n">
        <v>750</v>
      </c>
      <c r="K229" s="6" t="n">
        <v>500</v>
      </c>
      <c r="L229" s="6" t="n">
        <v>500</v>
      </c>
      <c r="M229" s="6" t="n">
        <v>500</v>
      </c>
      <c r="N229" s="6" t="n">
        <f aca="false">SUM(B229:M229)</f>
        <v>7000</v>
      </c>
      <c r="O229" s="91" t="s">
        <v>981</v>
      </c>
    </row>
    <row r="230" customFormat="false" ht="15" hidden="false" customHeight="true" outlineLevel="0" collapsed="false">
      <c r="A230" s="95" t="s">
        <v>982</v>
      </c>
      <c r="B230" s="20" t="n">
        <f aca="false">SUM(B227:B229)</f>
        <v>500</v>
      </c>
      <c r="C230" s="20" t="n">
        <f aca="false">SUM(C227:C229)</f>
        <v>500</v>
      </c>
      <c r="D230" s="20" t="n">
        <f aca="false">SUM(D227:D229)</f>
        <v>1300</v>
      </c>
      <c r="E230" s="20" t="n">
        <f aca="false">SUM(E227:E229)</f>
        <v>500</v>
      </c>
      <c r="F230" s="20" t="n">
        <f aca="false">SUM(F227:F229)</f>
        <v>500</v>
      </c>
      <c r="G230" s="20" t="n">
        <f aca="false">SUM(G227:G229)</f>
        <v>950</v>
      </c>
      <c r="H230" s="20" t="n">
        <f aca="false">SUM(H227:H229)</f>
        <v>750</v>
      </c>
      <c r="I230" s="20" t="n">
        <f aca="false">SUM(I227:I229)</f>
        <v>750</v>
      </c>
      <c r="J230" s="20" t="n">
        <f aca="false">SUM(J227:J229)</f>
        <v>950</v>
      </c>
      <c r="K230" s="20" t="n">
        <f aca="false">SUM(K227:K229)</f>
        <v>500</v>
      </c>
      <c r="L230" s="20" t="n">
        <f aca="false">SUM(L227:L229)</f>
        <v>500</v>
      </c>
      <c r="M230" s="20" t="n">
        <f aca="false">SUM(M227:M229)</f>
        <v>700</v>
      </c>
      <c r="N230" s="20" t="n">
        <f aca="false">SUM(N227:N229)</f>
        <v>8400</v>
      </c>
      <c r="O230" s="95"/>
    </row>
    <row r="231" customFormat="false" ht="15" hidden="false" customHeight="true" outlineLevel="0" collapsed="false">
      <c r="B231" s="22"/>
      <c r="C231" s="22"/>
      <c r="D231" s="22"/>
      <c r="E231" s="22"/>
      <c r="F231" s="22"/>
      <c r="G231" s="22"/>
      <c r="H231" s="22"/>
      <c r="I231" s="22"/>
      <c r="J231" s="22"/>
      <c r="K231" s="22"/>
      <c r="L231" s="22"/>
      <c r="M231" s="22"/>
      <c r="N231" s="22"/>
    </row>
    <row r="232" customFormat="false" ht="15" hidden="false" customHeight="true" outlineLevel="0" collapsed="false">
      <c r="A232" s="90" t="s">
        <v>691</v>
      </c>
      <c r="B232" s="90"/>
      <c r="C232" s="90"/>
      <c r="D232" s="90"/>
      <c r="E232" s="90"/>
      <c r="F232" s="90"/>
      <c r="G232" s="90"/>
      <c r="H232" s="90"/>
      <c r="I232" s="90"/>
      <c r="J232" s="90"/>
      <c r="K232" s="90"/>
      <c r="L232" s="90"/>
      <c r="M232" s="90"/>
      <c r="N232" s="90"/>
      <c r="O232" s="90"/>
    </row>
    <row r="233" customFormat="false" ht="15" hidden="false" customHeight="true" outlineLevel="0" collapsed="false">
      <c r="A233" s="78" t="s">
        <v>983</v>
      </c>
      <c r="B233" s="6" t="n">
        <v>30</v>
      </c>
      <c r="C233" s="6" t="n">
        <v>30</v>
      </c>
      <c r="D233" s="6" t="n">
        <v>30</v>
      </c>
      <c r="E233" s="6" t="n">
        <v>30</v>
      </c>
      <c r="F233" s="6" t="n">
        <v>30</v>
      </c>
      <c r="G233" s="6" t="n">
        <v>30</v>
      </c>
      <c r="H233" s="6" t="n">
        <v>30</v>
      </c>
      <c r="I233" s="6" t="n">
        <v>30</v>
      </c>
      <c r="J233" s="6" t="n">
        <v>30</v>
      </c>
      <c r="K233" s="6" t="n">
        <v>30</v>
      </c>
      <c r="L233" s="6" t="n">
        <v>30</v>
      </c>
      <c r="M233" s="6" t="n">
        <v>30</v>
      </c>
      <c r="N233" s="6" t="n">
        <f aca="false">SUM(B233:M233)</f>
        <v>360</v>
      </c>
      <c r="O233" s="91" t="s">
        <v>984</v>
      </c>
    </row>
    <row r="234" customFormat="false" ht="15" hidden="false" customHeight="true" outlineLevel="0" collapsed="false">
      <c r="A234" s="77" t="s">
        <v>985</v>
      </c>
      <c r="B234" s="10" t="n">
        <v>0</v>
      </c>
      <c r="C234" s="10" t="n">
        <v>0</v>
      </c>
      <c r="D234" s="10" t="n">
        <v>60</v>
      </c>
      <c r="E234" s="10" t="n">
        <v>0</v>
      </c>
      <c r="F234" s="10" t="n">
        <v>0</v>
      </c>
      <c r="G234" s="10" t="n">
        <v>60</v>
      </c>
      <c r="H234" s="10" t="n">
        <v>0</v>
      </c>
      <c r="I234" s="10" t="n">
        <v>0</v>
      </c>
      <c r="J234" s="10" t="n">
        <v>60</v>
      </c>
      <c r="K234" s="10" t="n">
        <v>0</v>
      </c>
      <c r="L234" s="10" t="n">
        <v>0</v>
      </c>
      <c r="M234" s="10" t="n">
        <v>60</v>
      </c>
      <c r="N234" s="10" t="n">
        <f aca="false">SUM(B234:M234)</f>
        <v>240</v>
      </c>
      <c r="O234" s="92" t="s">
        <v>803</v>
      </c>
    </row>
    <row r="235" customFormat="false" ht="15" hidden="false" customHeight="true" outlineLevel="0" collapsed="false">
      <c r="A235" s="78" t="s">
        <v>986</v>
      </c>
      <c r="B235" s="6" t="n">
        <v>300</v>
      </c>
      <c r="C235" s="6" t="n">
        <v>300</v>
      </c>
      <c r="D235" s="6" t="n">
        <v>300</v>
      </c>
      <c r="E235" s="6" t="n">
        <v>300</v>
      </c>
      <c r="F235" s="6" t="n">
        <v>300</v>
      </c>
      <c r="G235" s="6" t="n">
        <v>300</v>
      </c>
      <c r="H235" s="6" t="n">
        <v>300</v>
      </c>
      <c r="I235" s="6" t="n">
        <v>300</v>
      </c>
      <c r="J235" s="6" t="n">
        <v>300</v>
      </c>
      <c r="K235" s="6" t="n">
        <v>300</v>
      </c>
      <c r="L235" s="6" t="n">
        <v>300</v>
      </c>
      <c r="M235" s="6" t="n">
        <v>300</v>
      </c>
      <c r="N235" s="6" t="n">
        <f aca="false">SUM(B235:M235)</f>
        <v>3600</v>
      </c>
      <c r="O235" s="91" t="s">
        <v>987</v>
      </c>
    </row>
    <row r="236" customFormat="false" ht="15" hidden="false" customHeight="true" outlineLevel="0" collapsed="false">
      <c r="A236" s="77" t="s">
        <v>988</v>
      </c>
      <c r="B236" s="10" t="n">
        <v>100</v>
      </c>
      <c r="C236" s="10" t="n">
        <v>100</v>
      </c>
      <c r="D236" s="10" t="n">
        <v>100</v>
      </c>
      <c r="E236" s="10" t="n">
        <v>100</v>
      </c>
      <c r="F236" s="10" t="n">
        <v>100</v>
      </c>
      <c r="G236" s="10" t="n">
        <v>100</v>
      </c>
      <c r="H236" s="10" t="n">
        <v>100</v>
      </c>
      <c r="I236" s="10" t="n">
        <v>100</v>
      </c>
      <c r="J236" s="10" t="n">
        <v>100</v>
      </c>
      <c r="K236" s="10" t="n">
        <v>100</v>
      </c>
      <c r="L236" s="10" t="n">
        <v>100</v>
      </c>
      <c r="M236" s="10" t="n">
        <v>100</v>
      </c>
      <c r="N236" s="10" t="n">
        <f aca="false">SUM(B236:M236)</f>
        <v>1200</v>
      </c>
      <c r="O236" s="92" t="s">
        <v>989</v>
      </c>
    </row>
    <row r="237" customFormat="false" ht="15" hidden="false" customHeight="true" outlineLevel="0" collapsed="false">
      <c r="A237" s="78" t="s">
        <v>990</v>
      </c>
      <c r="B237" s="6" t="n">
        <v>100</v>
      </c>
      <c r="C237" s="6" t="n">
        <v>100</v>
      </c>
      <c r="D237" s="6" t="n">
        <v>100</v>
      </c>
      <c r="E237" s="6" t="n">
        <v>100</v>
      </c>
      <c r="F237" s="6" t="n">
        <v>100</v>
      </c>
      <c r="G237" s="6" t="n">
        <v>100</v>
      </c>
      <c r="H237" s="6" t="n">
        <v>100</v>
      </c>
      <c r="I237" s="6" t="n">
        <v>100</v>
      </c>
      <c r="J237" s="6" t="n">
        <v>100</v>
      </c>
      <c r="K237" s="6" t="n">
        <v>100</v>
      </c>
      <c r="L237" s="6" t="n">
        <v>100</v>
      </c>
      <c r="M237" s="6" t="n">
        <v>100</v>
      </c>
      <c r="N237" s="6" t="n">
        <f aca="false">SUM(B237:M237)</f>
        <v>1200</v>
      </c>
      <c r="O237" s="91" t="s">
        <v>991</v>
      </c>
    </row>
    <row r="238" customFormat="false" ht="15" hidden="false" customHeight="true" outlineLevel="0" collapsed="false">
      <c r="A238" s="77" t="s">
        <v>992</v>
      </c>
      <c r="B238" s="10" t="n">
        <v>0</v>
      </c>
      <c r="C238" s="10" t="n">
        <v>0</v>
      </c>
      <c r="D238" s="10" t="n">
        <v>0</v>
      </c>
      <c r="E238" s="10" t="n">
        <v>100</v>
      </c>
      <c r="F238" s="10" t="n">
        <v>0</v>
      </c>
      <c r="G238" s="10" t="n">
        <v>0</v>
      </c>
      <c r="H238" s="10" t="n">
        <v>100</v>
      </c>
      <c r="I238" s="10" t="n">
        <v>0</v>
      </c>
      <c r="J238" s="10" t="n">
        <v>0</v>
      </c>
      <c r="K238" s="10" t="n">
        <v>100</v>
      </c>
      <c r="L238" s="10" t="n">
        <v>0</v>
      </c>
      <c r="M238" s="10" t="n">
        <v>0</v>
      </c>
      <c r="N238" s="10" t="n">
        <f aca="false">SUM(B238:M238)</f>
        <v>300</v>
      </c>
      <c r="O238" s="92" t="s">
        <v>993</v>
      </c>
    </row>
    <row r="239" customFormat="false" ht="15" hidden="false" customHeight="true" outlineLevel="0" collapsed="false">
      <c r="A239" s="95" t="s">
        <v>994</v>
      </c>
      <c r="B239" s="20" t="n">
        <f aca="false">SUM(B233:B238)</f>
        <v>530</v>
      </c>
      <c r="C239" s="20" t="n">
        <f aca="false">SUM(C233:C238)</f>
        <v>530</v>
      </c>
      <c r="D239" s="20" t="n">
        <f aca="false">SUM(D233:D238)</f>
        <v>590</v>
      </c>
      <c r="E239" s="20" t="n">
        <f aca="false">SUM(E233:E238)</f>
        <v>630</v>
      </c>
      <c r="F239" s="20" t="n">
        <f aca="false">SUM(F233:F238)</f>
        <v>530</v>
      </c>
      <c r="G239" s="20" t="n">
        <f aca="false">SUM(G233:G238)</f>
        <v>590</v>
      </c>
      <c r="H239" s="20" t="n">
        <f aca="false">SUM(H233:H238)</f>
        <v>630</v>
      </c>
      <c r="I239" s="20" t="n">
        <f aca="false">SUM(I233:I238)</f>
        <v>530</v>
      </c>
      <c r="J239" s="20" t="n">
        <f aca="false">SUM(J233:J238)</f>
        <v>590</v>
      </c>
      <c r="K239" s="20" t="n">
        <f aca="false">SUM(K233:K238)</f>
        <v>630</v>
      </c>
      <c r="L239" s="20" t="n">
        <f aca="false">SUM(L233:L238)</f>
        <v>530</v>
      </c>
      <c r="M239" s="20" t="n">
        <f aca="false">SUM(M233:M238)</f>
        <v>590</v>
      </c>
      <c r="N239" s="20" t="n">
        <f aca="false">SUM(N233:N238)</f>
        <v>6900</v>
      </c>
      <c r="O239" s="95"/>
    </row>
    <row r="240" customFormat="false" ht="15" hidden="false" customHeight="true" outlineLevel="0" collapsed="false">
      <c r="B240" s="22"/>
      <c r="C240" s="22"/>
      <c r="D240" s="22"/>
      <c r="E240" s="22"/>
      <c r="F240" s="22"/>
      <c r="G240" s="22"/>
      <c r="H240" s="22"/>
      <c r="I240" s="22"/>
      <c r="J240" s="22"/>
      <c r="K240" s="22"/>
      <c r="L240" s="22"/>
      <c r="M240" s="22"/>
      <c r="N240" s="22"/>
    </row>
    <row r="241" customFormat="false" ht="15" hidden="false" customHeight="true" outlineLevel="0" collapsed="false">
      <c r="A241" s="90" t="s">
        <v>692</v>
      </c>
      <c r="B241" s="90"/>
      <c r="C241" s="90"/>
      <c r="D241" s="90"/>
      <c r="E241" s="90"/>
      <c r="F241" s="90"/>
      <c r="G241" s="90"/>
      <c r="H241" s="90"/>
      <c r="I241" s="90"/>
      <c r="J241" s="90"/>
      <c r="K241" s="90"/>
      <c r="L241" s="90"/>
      <c r="M241" s="90"/>
      <c r="N241" s="90"/>
      <c r="O241" s="90"/>
    </row>
    <row r="242" customFormat="false" ht="15" hidden="false" customHeight="true" outlineLevel="0" collapsed="false">
      <c r="A242" s="78" t="s">
        <v>995</v>
      </c>
      <c r="B242" s="6" t="n">
        <v>250</v>
      </c>
      <c r="C242" s="6" t="n">
        <v>250</v>
      </c>
      <c r="D242" s="6" t="n">
        <v>250</v>
      </c>
      <c r="E242" s="6" t="n">
        <v>250</v>
      </c>
      <c r="F242" s="6" t="n">
        <v>250</v>
      </c>
      <c r="G242" s="6" t="n">
        <v>250</v>
      </c>
      <c r="H242" s="6" t="n">
        <v>250</v>
      </c>
      <c r="I242" s="6" t="n">
        <v>250</v>
      </c>
      <c r="J242" s="6" t="n">
        <v>250</v>
      </c>
      <c r="K242" s="6" t="n">
        <v>250</v>
      </c>
      <c r="L242" s="6" t="n">
        <v>250</v>
      </c>
      <c r="M242" s="6" t="n">
        <v>250</v>
      </c>
      <c r="N242" s="6" t="n">
        <f aca="false">SUM(B242:M242)</f>
        <v>3000</v>
      </c>
      <c r="O242" s="91" t="s">
        <v>996</v>
      </c>
    </row>
    <row r="243" customFormat="false" ht="15" hidden="false" customHeight="true" outlineLevel="0" collapsed="false">
      <c r="A243" s="77" t="s">
        <v>997</v>
      </c>
      <c r="B243" s="10" t="n">
        <v>40</v>
      </c>
      <c r="C243" s="10" t="n">
        <v>40</v>
      </c>
      <c r="D243" s="10" t="n">
        <v>40</v>
      </c>
      <c r="E243" s="10" t="n">
        <v>40</v>
      </c>
      <c r="F243" s="10" t="n">
        <v>40</v>
      </c>
      <c r="G243" s="10" t="n">
        <v>60</v>
      </c>
      <c r="H243" s="10" t="n">
        <v>70</v>
      </c>
      <c r="I243" s="10" t="n">
        <v>70</v>
      </c>
      <c r="J243" s="10" t="n">
        <v>60</v>
      </c>
      <c r="K243" s="10" t="n">
        <v>40</v>
      </c>
      <c r="L243" s="10" t="n">
        <v>40</v>
      </c>
      <c r="M243" s="10" t="n">
        <v>60</v>
      </c>
      <c r="N243" s="10" t="n">
        <f aca="false">SUM(B243:M243)</f>
        <v>600</v>
      </c>
      <c r="O243" s="92" t="s">
        <v>998</v>
      </c>
    </row>
    <row r="244" customFormat="false" ht="15" hidden="false" customHeight="true" outlineLevel="0" collapsed="false">
      <c r="A244" s="78" t="s">
        <v>999</v>
      </c>
      <c r="B244" s="6" t="n">
        <v>0</v>
      </c>
      <c r="C244" s="6" t="n">
        <v>0</v>
      </c>
      <c r="D244" s="6" t="n">
        <v>0</v>
      </c>
      <c r="E244" s="6" t="n">
        <v>0</v>
      </c>
      <c r="F244" s="6" t="n">
        <v>0</v>
      </c>
      <c r="G244" s="6" t="n">
        <v>150</v>
      </c>
      <c r="H244" s="6" t="n">
        <v>0</v>
      </c>
      <c r="I244" s="6" t="n">
        <v>0</v>
      </c>
      <c r="J244" s="6" t="n">
        <v>0</v>
      </c>
      <c r="K244" s="6" t="n">
        <v>0</v>
      </c>
      <c r="L244" s="6" t="n">
        <v>150</v>
      </c>
      <c r="M244" s="6" t="n">
        <v>150</v>
      </c>
      <c r="N244" s="6" t="n">
        <f aca="false">SUM(B244:M244)</f>
        <v>450</v>
      </c>
      <c r="O244" s="91" t="s">
        <v>1000</v>
      </c>
    </row>
    <row r="245" customFormat="false" ht="15" hidden="false" customHeight="true" outlineLevel="0" collapsed="false">
      <c r="A245" s="77" t="s">
        <v>1001</v>
      </c>
      <c r="B245" s="10" t="n">
        <v>0</v>
      </c>
      <c r="C245" s="10" t="n">
        <v>0</v>
      </c>
      <c r="D245" s="10" t="n">
        <v>0</v>
      </c>
      <c r="E245" s="10" t="n">
        <v>0</v>
      </c>
      <c r="F245" s="10" t="n">
        <v>0</v>
      </c>
      <c r="G245" s="10" t="n">
        <v>0</v>
      </c>
      <c r="H245" s="10" t="n">
        <v>0</v>
      </c>
      <c r="I245" s="10" t="n">
        <v>0</v>
      </c>
      <c r="J245" s="10" t="n">
        <v>0</v>
      </c>
      <c r="K245" s="10" t="n">
        <v>0</v>
      </c>
      <c r="L245" s="10" t="n">
        <v>0</v>
      </c>
      <c r="M245" s="10" t="n">
        <v>100</v>
      </c>
      <c r="N245" s="10" t="n">
        <f aca="false">SUM(B245:M245)</f>
        <v>100</v>
      </c>
      <c r="O245" s="92" t="s">
        <v>1002</v>
      </c>
    </row>
    <row r="246" customFormat="false" ht="15" hidden="false" customHeight="true" outlineLevel="0" collapsed="false">
      <c r="A246" s="95" t="s">
        <v>1003</v>
      </c>
      <c r="B246" s="20" t="n">
        <f aca="false">SUM(B242:B245)</f>
        <v>290</v>
      </c>
      <c r="C246" s="20" t="n">
        <f aca="false">SUM(C242:C245)</f>
        <v>290</v>
      </c>
      <c r="D246" s="20" t="n">
        <f aca="false">SUM(D242:D245)</f>
        <v>290</v>
      </c>
      <c r="E246" s="20" t="n">
        <f aca="false">SUM(E242:E245)</f>
        <v>290</v>
      </c>
      <c r="F246" s="20" t="n">
        <f aca="false">SUM(F242:F245)</f>
        <v>290</v>
      </c>
      <c r="G246" s="20" t="n">
        <f aca="false">SUM(G242:G245)</f>
        <v>460</v>
      </c>
      <c r="H246" s="20" t="n">
        <f aca="false">SUM(H242:H245)</f>
        <v>320</v>
      </c>
      <c r="I246" s="20" t="n">
        <f aca="false">SUM(I242:I245)</f>
        <v>320</v>
      </c>
      <c r="J246" s="20" t="n">
        <f aca="false">SUM(J242:J245)</f>
        <v>310</v>
      </c>
      <c r="K246" s="20" t="n">
        <f aca="false">SUM(K242:K245)</f>
        <v>290</v>
      </c>
      <c r="L246" s="20" t="n">
        <f aca="false">SUM(L242:L245)</f>
        <v>440</v>
      </c>
      <c r="M246" s="20" t="n">
        <f aca="false">SUM(M242:M245)</f>
        <v>560</v>
      </c>
      <c r="N246" s="20" t="n">
        <f aca="false">SUM(N242:N245)</f>
        <v>4150</v>
      </c>
      <c r="O246" s="95"/>
    </row>
    <row r="247" customFormat="false" ht="15" hidden="false" customHeight="true" outlineLevel="0" collapsed="false">
      <c r="B247" s="22"/>
      <c r="C247" s="22"/>
      <c r="D247" s="22"/>
      <c r="E247" s="22"/>
      <c r="F247" s="22"/>
      <c r="G247" s="22"/>
      <c r="H247" s="22"/>
      <c r="I247" s="22"/>
      <c r="J247" s="22"/>
      <c r="K247" s="22"/>
      <c r="L247" s="22"/>
      <c r="M247" s="22"/>
      <c r="N247" s="22"/>
    </row>
    <row r="248" customFormat="false" ht="15" hidden="false" customHeight="true" outlineLevel="0" collapsed="false">
      <c r="A248" s="90" t="s">
        <v>693</v>
      </c>
      <c r="B248" s="90"/>
      <c r="C248" s="90"/>
      <c r="D248" s="90"/>
      <c r="E248" s="90"/>
      <c r="F248" s="90"/>
      <c r="G248" s="90"/>
      <c r="H248" s="90"/>
      <c r="I248" s="90"/>
      <c r="J248" s="90"/>
      <c r="K248" s="90"/>
      <c r="L248" s="90"/>
      <c r="M248" s="90"/>
      <c r="N248" s="90"/>
      <c r="O248" s="90"/>
    </row>
    <row r="249" customFormat="false" ht="15" hidden="false" customHeight="true" outlineLevel="0" collapsed="false">
      <c r="A249" s="78" t="s">
        <v>1004</v>
      </c>
      <c r="B249" s="6" t="n">
        <v>150</v>
      </c>
      <c r="C249" s="6" t="n">
        <v>150</v>
      </c>
      <c r="D249" s="6" t="n">
        <v>150</v>
      </c>
      <c r="E249" s="6" t="n">
        <v>0</v>
      </c>
      <c r="F249" s="6" t="n">
        <v>0</v>
      </c>
      <c r="G249" s="6" t="n">
        <v>0</v>
      </c>
      <c r="H249" s="6" t="n">
        <v>0</v>
      </c>
      <c r="I249" s="6" t="n">
        <v>0</v>
      </c>
      <c r="J249" s="6" t="n">
        <v>0</v>
      </c>
      <c r="K249" s="6" t="n">
        <v>0</v>
      </c>
      <c r="L249" s="6" t="n">
        <v>150</v>
      </c>
      <c r="M249" s="6" t="n">
        <v>150</v>
      </c>
      <c r="N249" s="6" t="n">
        <f aca="false">SUM(B249:M249)</f>
        <v>750</v>
      </c>
      <c r="O249" s="91" t="s">
        <v>1005</v>
      </c>
    </row>
    <row r="250" customFormat="false" ht="15" hidden="false" customHeight="true" outlineLevel="0" collapsed="false">
      <c r="A250" s="77" t="s">
        <v>1006</v>
      </c>
      <c r="B250" s="10" t="n">
        <v>0</v>
      </c>
      <c r="C250" s="10" t="n">
        <v>0</v>
      </c>
      <c r="D250" s="10" t="n">
        <v>0</v>
      </c>
      <c r="E250" s="10" t="n">
        <v>0</v>
      </c>
      <c r="F250" s="10" t="n">
        <v>0</v>
      </c>
      <c r="G250" s="10" t="n">
        <v>3750</v>
      </c>
      <c r="H250" s="10" t="n">
        <v>0</v>
      </c>
      <c r="I250" s="10" t="n">
        <v>0</v>
      </c>
      <c r="J250" s="10" t="n">
        <v>2500</v>
      </c>
      <c r="K250" s="10" t="n">
        <v>0</v>
      </c>
      <c r="L250" s="10" t="n">
        <v>0</v>
      </c>
      <c r="M250" s="10" t="n">
        <v>0</v>
      </c>
      <c r="N250" s="10" t="n">
        <f aca="false">SUM(B250:M250)</f>
        <v>6250</v>
      </c>
      <c r="O250" s="92" t="s">
        <v>1007</v>
      </c>
    </row>
    <row r="251" customFormat="false" ht="15" hidden="false" customHeight="true" outlineLevel="0" collapsed="false">
      <c r="A251" s="78" t="s">
        <v>1008</v>
      </c>
      <c r="B251" s="6" t="n">
        <v>500</v>
      </c>
      <c r="C251" s="6" t="n">
        <v>500</v>
      </c>
      <c r="D251" s="6" t="n">
        <v>500</v>
      </c>
      <c r="E251" s="6" t="n">
        <v>500</v>
      </c>
      <c r="F251" s="6" t="n">
        <v>500</v>
      </c>
      <c r="G251" s="6" t="n">
        <v>500</v>
      </c>
      <c r="H251" s="6" t="n">
        <v>0</v>
      </c>
      <c r="I251" s="6" t="n">
        <v>0</v>
      </c>
      <c r="J251" s="6" t="n">
        <v>0</v>
      </c>
      <c r="K251" s="6" t="n">
        <v>500</v>
      </c>
      <c r="L251" s="6" t="n">
        <v>500</v>
      </c>
      <c r="M251" s="6" t="n">
        <v>500</v>
      </c>
      <c r="N251" s="6" t="n">
        <f aca="false">SUM(B251:M251)</f>
        <v>4500</v>
      </c>
      <c r="O251" s="91" t="s">
        <v>1009</v>
      </c>
    </row>
    <row r="252" customFormat="false" ht="15" hidden="false" customHeight="true" outlineLevel="0" collapsed="false">
      <c r="A252" s="77" t="s">
        <v>1010</v>
      </c>
      <c r="B252" s="10" t="n">
        <v>0</v>
      </c>
      <c r="C252" s="10" t="n">
        <v>0</v>
      </c>
      <c r="D252" s="10" t="n">
        <v>0</v>
      </c>
      <c r="E252" s="10" t="n">
        <v>0</v>
      </c>
      <c r="F252" s="10" t="n">
        <v>0</v>
      </c>
      <c r="G252" s="10" t="n">
        <v>1850</v>
      </c>
      <c r="H252" s="10" t="n">
        <v>0</v>
      </c>
      <c r="I252" s="10" t="n">
        <v>0</v>
      </c>
      <c r="J252" s="10" t="n">
        <v>0</v>
      </c>
      <c r="K252" s="10" t="n">
        <v>0</v>
      </c>
      <c r="L252" s="10" t="n">
        <v>0</v>
      </c>
      <c r="M252" s="10" t="n">
        <v>0</v>
      </c>
      <c r="N252" s="10" t="n">
        <f aca="false">SUM(B252:M252)</f>
        <v>1850</v>
      </c>
      <c r="O252" s="92" t="s">
        <v>1011</v>
      </c>
    </row>
    <row r="253" customFormat="false" ht="15" hidden="false" customHeight="true" outlineLevel="0" collapsed="false">
      <c r="A253" s="78" t="s">
        <v>1012</v>
      </c>
      <c r="B253" s="6" t="n">
        <v>0</v>
      </c>
      <c r="C253" s="6" t="n">
        <v>0</v>
      </c>
      <c r="D253" s="6" t="n">
        <v>0</v>
      </c>
      <c r="E253" s="6" t="n">
        <v>0</v>
      </c>
      <c r="F253" s="6" t="n">
        <v>0</v>
      </c>
      <c r="G253" s="6" t="n">
        <v>1000</v>
      </c>
      <c r="H253" s="6" t="n">
        <v>0</v>
      </c>
      <c r="I253" s="6" t="n">
        <v>0</v>
      </c>
      <c r="J253" s="6" t="n">
        <v>0</v>
      </c>
      <c r="K253" s="6" t="n">
        <v>0</v>
      </c>
      <c r="L253" s="6" t="n">
        <v>0</v>
      </c>
      <c r="M253" s="6" t="n">
        <v>0</v>
      </c>
      <c r="N253" s="6" t="n">
        <f aca="false">SUM(B253:M253)</f>
        <v>1000</v>
      </c>
      <c r="O253" s="91" t="s">
        <v>1013</v>
      </c>
    </row>
    <row r="254" customFormat="false" ht="15" hidden="false" customHeight="true" outlineLevel="0" collapsed="false">
      <c r="A254" s="93" t="s">
        <v>1014</v>
      </c>
      <c r="B254" s="94" t="n">
        <v>0</v>
      </c>
      <c r="C254" s="94" t="n">
        <v>0</v>
      </c>
      <c r="D254" s="94" t="n">
        <v>0</v>
      </c>
      <c r="E254" s="94" t="n">
        <v>0</v>
      </c>
      <c r="F254" s="94" t="n">
        <v>0</v>
      </c>
      <c r="G254" s="94" t="n">
        <v>0</v>
      </c>
      <c r="H254" s="94" t="n">
        <v>0</v>
      </c>
      <c r="I254" s="94" t="n">
        <v>0</v>
      </c>
      <c r="J254" s="94" t="n">
        <v>0</v>
      </c>
      <c r="K254" s="94" t="n">
        <v>0</v>
      </c>
      <c r="L254" s="94" t="n">
        <v>0</v>
      </c>
      <c r="M254" s="94" t="n">
        <v>0</v>
      </c>
      <c r="N254" s="94" t="n">
        <f aca="false">SUM(B254:M254)</f>
        <v>0</v>
      </c>
      <c r="O254" s="93" t="s">
        <v>1015</v>
      </c>
    </row>
    <row r="255" customFormat="false" ht="15" hidden="false" customHeight="true" outlineLevel="0" collapsed="false">
      <c r="A255" s="78" t="s">
        <v>1016</v>
      </c>
      <c r="B255" s="6" t="n">
        <v>0</v>
      </c>
      <c r="C255" s="6" t="n">
        <v>0</v>
      </c>
      <c r="D255" s="6" t="n">
        <v>0</v>
      </c>
      <c r="E255" s="6" t="n">
        <v>0</v>
      </c>
      <c r="F255" s="6" t="n">
        <v>0</v>
      </c>
      <c r="G255" s="6" t="n">
        <v>0</v>
      </c>
      <c r="H255" s="6" t="n">
        <v>75</v>
      </c>
      <c r="I255" s="6" t="n">
        <v>75</v>
      </c>
      <c r="J255" s="6" t="n">
        <v>50</v>
      </c>
      <c r="K255" s="6" t="n">
        <v>0</v>
      </c>
      <c r="L255" s="6" t="n">
        <v>0</v>
      </c>
      <c r="M255" s="6" t="n">
        <v>0</v>
      </c>
      <c r="N255" s="6" t="n">
        <f aca="false">SUM(B255:M255)</f>
        <v>200</v>
      </c>
      <c r="O255" s="91" t="s">
        <v>1017</v>
      </c>
    </row>
    <row r="256" customFormat="false" ht="15" hidden="false" customHeight="true" outlineLevel="0" collapsed="false">
      <c r="A256" s="95" t="s">
        <v>1018</v>
      </c>
      <c r="B256" s="20" t="n">
        <f aca="false">SUM(B249:B255)</f>
        <v>650</v>
      </c>
      <c r="C256" s="20" t="n">
        <f aca="false">SUM(C249:C255)</f>
        <v>650</v>
      </c>
      <c r="D256" s="20" t="n">
        <f aca="false">SUM(D249:D255)</f>
        <v>650</v>
      </c>
      <c r="E256" s="20" t="n">
        <f aca="false">SUM(E249:E255)</f>
        <v>500</v>
      </c>
      <c r="F256" s="20" t="n">
        <f aca="false">SUM(F249:F255)</f>
        <v>500</v>
      </c>
      <c r="G256" s="20" t="n">
        <f aca="false">SUM(G249:G255)</f>
        <v>7100</v>
      </c>
      <c r="H256" s="20" t="n">
        <f aca="false">SUM(H249:H255)</f>
        <v>75</v>
      </c>
      <c r="I256" s="20" t="n">
        <f aca="false">SUM(I249:I255)</f>
        <v>75</v>
      </c>
      <c r="J256" s="20" t="n">
        <f aca="false">SUM(J249:J255)</f>
        <v>2550</v>
      </c>
      <c r="K256" s="20" t="n">
        <f aca="false">SUM(K249:K255)</f>
        <v>500</v>
      </c>
      <c r="L256" s="20" t="n">
        <f aca="false">SUM(L249:L255)</f>
        <v>650</v>
      </c>
      <c r="M256" s="20" t="n">
        <f aca="false">SUM(M249:M255)</f>
        <v>650</v>
      </c>
      <c r="N256" s="20" t="n">
        <f aca="false">SUM(N249:N255)</f>
        <v>14550</v>
      </c>
      <c r="O256" s="95"/>
    </row>
    <row r="257" customFormat="false" ht="15" hidden="false" customHeight="true" outlineLevel="0" collapsed="false">
      <c r="B257" s="22"/>
      <c r="C257" s="22"/>
      <c r="D257" s="22"/>
      <c r="E257" s="22"/>
      <c r="F257" s="22"/>
      <c r="G257" s="22"/>
      <c r="H257" s="22"/>
      <c r="I257" s="22"/>
      <c r="J257" s="22"/>
      <c r="K257" s="22"/>
      <c r="L257" s="22"/>
      <c r="M257" s="22"/>
      <c r="N257" s="22"/>
    </row>
    <row r="258" customFormat="false" ht="15" hidden="false" customHeight="true" outlineLevel="0" collapsed="false">
      <c r="A258" s="90" t="s">
        <v>694</v>
      </c>
      <c r="B258" s="90"/>
      <c r="C258" s="90"/>
      <c r="D258" s="90"/>
      <c r="E258" s="90"/>
      <c r="F258" s="90"/>
      <c r="G258" s="90"/>
      <c r="H258" s="90"/>
      <c r="I258" s="90"/>
      <c r="J258" s="90"/>
      <c r="K258" s="90"/>
      <c r="L258" s="90"/>
      <c r="M258" s="90"/>
      <c r="N258" s="90"/>
      <c r="O258" s="90"/>
    </row>
    <row r="259" customFormat="false" ht="15" hidden="false" customHeight="true" outlineLevel="0" collapsed="false">
      <c r="A259" s="78" t="s">
        <v>1019</v>
      </c>
      <c r="B259" s="6" t="n">
        <v>60</v>
      </c>
      <c r="C259" s="6" t="n">
        <v>60</v>
      </c>
      <c r="D259" s="6" t="n">
        <v>60</v>
      </c>
      <c r="E259" s="6" t="n">
        <v>60</v>
      </c>
      <c r="F259" s="6" t="n">
        <v>60</v>
      </c>
      <c r="G259" s="6" t="n">
        <v>60</v>
      </c>
      <c r="H259" s="6" t="n">
        <v>60</v>
      </c>
      <c r="I259" s="6" t="n">
        <v>60</v>
      </c>
      <c r="J259" s="6" t="n">
        <v>60</v>
      </c>
      <c r="K259" s="6" t="n">
        <v>60</v>
      </c>
      <c r="L259" s="6" t="n">
        <v>60</v>
      </c>
      <c r="M259" s="6" t="n">
        <v>60</v>
      </c>
      <c r="N259" s="6" t="n">
        <f aca="false">SUM(B259:M259)</f>
        <v>720</v>
      </c>
      <c r="O259" s="91" t="s">
        <v>1020</v>
      </c>
    </row>
    <row r="260" customFormat="false" ht="15" hidden="false" customHeight="true" outlineLevel="0" collapsed="false">
      <c r="A260" s="77" t="s">
        <v>1021</v>
      </c>
      <c r="B260" s="10" t="n">
        <v>120</v>
      </c>
      <c r="C260" s="10" t="n">
        <v>120</v>
      </c>
      <c r="D260" s="10" t="n">
        <v>120</v>
      </c>
      <c r="E260" s="10" t="n">
        <v>120</v>
      </c>
      <c r="F260" s="10" t="n">
        <v>120</v>
      </c>
      <c r="G260" s="10" t="n">
        <v>200</v>
      </c>
      <c r="H260" s="10" t="n">
        <v>250</v>
      </c>
      <c r="I260" s="10" t="n">
        <v>250</v>
      </c>
      <c r="J260" s="10" t="n">
        <v>200</v>
      </c>
      <c r="K260" s="10" t="n">
        <v>120</v>
      </c>
      <c r="L260" s="10" t="n">
        <v>120</v>
      </c>
      <c r="M260" s="10" t="n">
        <v>120</v>
      </c>
      <c r="N260" s="10" t="n">
        <f aca="false">SUM(B260:M260)</f>
        <v>1860</v>
      </c>
      <c r="O260" s="92" t="s">
        <v>1022</v>
      </c>
    </row>
    <row r="261" customFormat="false" ht="15" hidden="false" customHeight="true" outlineLevel="0" collapsed="false">
      <c r="A261" s="78" t="s">
        <v>1023</v>
      </c>
      <c r="B261" s="6" t="n">
        <v>0</v>
      </c>
      <c r="C261" s="6" t="n">
        <v>0</v>
      </c>
      <c r="D261" s="6" t="n">
        <v>40</v>
      </c>
      <c r="E261" s="6" t="n">
        <v>0</v>
      </c>
      <c r="F261" s="6" t="n">
        <v>0</v>
      </c>
      <c r="G261" s="6" t="n">
        <v>40</v>
      </c>
      <c r="H261" s="6" t="n">
        <v>0</v>
      </c>
      <c r="I261" s="6" t="n">
        <v>0</v>
      </c>
      <c r="J261" s="6" t="n">
        <v>40</v>
      </c>
      <c r="K261" s="6" t="n">
        <v>0</v>
      </c>
      <c r="L261" s="6" t="n">
        <v>0</v>
      </c>
      <c r="M261" s="6" t="n">
        <v>40</v>
      </c>
      <c r="N261" s="6" t="n">
        <f aca="false">SUM(B261:M261)</f>
        <v>160</v>
      </c>
      <c r="O261" s="91" t="s">
        <v>1024</v>
      </c>
    </row>
    <row r="262" customFormat="false" ht="15" hidden="false" customHeight="true" outlineLevel="0" collapsed="false">
      <c r="A262" s="93" t="s">
        <v>1025</v>
      </c>
      <c r="B262" s="94" t="n">
        <v>0</v>
      </c>
      <c r="C262" s="94" t="n">
        <v>0</v>
      </c>
      <c r="D262" s="94" t="n">
        <v>0</v>
      </c>
      <c r="E262" s="94" t="n">
        <v>0</v>
      </c>
      <c r="F262" s="94" t="n">
        <v>0</v>
      </c>
      <c r="G262" s="94" t="n">
        <v>0</v>
      </c>
      <c r="H262" s="94" t="n">
        <v>0</v>
      </c>
      <c r="I262" s="94" t="n">
        <v>0</v>
      </c>
      <c r="J262" s="94" t="n">
        <v>0</v>
      </c>
      <c r="K262" s="94" t="n">
        <v>0</v>
      </c>
      <c r="L262" s="94" t="n">
        <v>0</v>
      </c>
      <c r="M262" s="94" t="n">
        <v>0</v>
      </c>
      <c r="N262" s="94" t="n">
        <f aca="false">SUM(B262:M262)</f>
        <v>0</v>
      </c>
      <c r="O262" s="93" t="s">
        <v>1026</v>
      </c>
    </row>
    <row r="263" customFormat="false" ht="15" hidden="false" customHeight="true" outlineLevel="0" collapsed="false">
      <c r="A263" s="78" t="s">
        <v>1027</v>
      </c>
      <c r="B263" s="6" t="n">
        <v>50</v>
      </c>
      <c r="C263" s="6" t="n">
        <v>50</v>
      </c>
      <c r="D263" s="6" t="n">
        <v>50</v>
      </c>
      <c r="E263" s="6" t="n">
        <v>50</v>
      </c>
      <c r="F263" s="6" t="n">
        <v>50</v>
      </c>
      <c r="G263" s="6" t="n">
        <v>50</v>
      </c>
      <c r="H263" s="6" t="n">
        <v>50</v>
      </c>
      <c r="I263" s="6" t="n">
        <v>50</v>
      </c>
      <c r="J263" s="6" t="n">
        <v>50</v>
      </c>
      <c r="K263" s="6" t="n">
        <v>50</v>
      </c>
      <c r="L263" s="6" t="n">
        <v>50</v>
      </c>
      <c r="M263" s="6" t="n">
        <v>50</v>
      </c>
      <c r="N263" s="6" t="n">
        <f aca="false">SUM(B263:M263)</f>
        <v>600</v>
      </c>
      <c r="O263" s="91" t="s">
        <v>1028</v>
      </c>
    </row>
    <row r="264" customFormat="false" ht="15" hidden="false" customHeight="true" outlineLevel="0" collapsed="false">
      <c r="A264" s="95" t="s">
        <v>1029</v>
      </c>
      <c r="B264" s="20" t="n">
        <f aca="false">SUM(B259:B263)</f>
        <v>230</v>
      </c>
      <c r="C264" s="20" t="n">
        <f aca="false">SUM(C259:C263)</f>
        <v>230</v>
      </c>
      <c r="D264" s="20" t="n">
        <f aca="false">SUM(D259:D263)</f>
        <v>270</v>
      </c>
      <c r="E264" s="20" t="n">
        <f aca="false">SUM(E259:E263)</f>
        <v>230</v>
      </c>
      <c r="F264" s="20" t="n">
        <f aca="false">SUM(F259:F263)</f>
        <v>230</v>
      </c>
      <c r="G264" s="20" t="n">
        <f aca="false">SUM(G259:G263)</f>
        <v>350</v>
      </c>
      <c r="H264" s="20" t="n">
        <f aca="false">SUM(H259:H263)</f>
        <v>360</v>
      </c>
      <c r="I264" s="20" t="n">
        <f aca="false">SUM(I259:I263)</f>
        <v>360</v>
      </c>
      <c r="J264" s="20" t="n">
        <f aca="false">SUM(J259:J263)</f>
        <v>350</v>
      </c>
      <c r="K264" s="20" t="n">
        <f aca="false">SUM(K259:K263)</f>
        <v>230</v>
      </c>
      <c r="L264" s="20" t="n">
        <f aca="false">SUM(L259:L263)</f>
        <v>230</v>
      </c>
      <c r="M264" s="20" t="n">
        <f aca="false">SUM(M259:M263)</f>
        <v>270</v>
      </c>
      <c r="N264" s="20" t="n">
        <f aca="false">SUM(N259:N263)</f>
        <v>3340</v>
      </c>
      <c r="O264" s="95"/>
    </row>
    <row r="265" customFormat="false" ht="15" hidden="false" customHeight="true" outlineLevel="0" collapsed="false">
      <c r="B265" s="22"/>
      <c r="C265" s="22"/>
      <c r="D265" s="22"/>
      <c r="E265" s="22"/>
      <c r="F265" s="22"/>
      <c r="G265" s="22"/>
      <c r="H265" s="22"/>
      <c r="I265" s="22"/>
      <c r="J265" s="22"/>
      <c r="K265" s="22"/>
      <c r="L265" s="22"/>
      <c r="M265" s="22"/>
      <c r="N265" s="22"/>
    </row>
    <row r="266" customFormat="false" ht="15" hidden="false" customHeight="true" outlineLevel="0" collapsed="false">
      <c r="A266" s="90" t="s">
        <v>695</v>
      </c>
      <c r="B266" s="90"/>
      <c r="C266" s="90"/>
      <c r="D266" s="90"/>
      <c r="E266" s="90"/>
      <c r="F266" s="90"/>
      <c r="G266" s="90"/>
      <c r="H266" s="90"/>
      <c r="I266" s="90"/>
      <c r="J266" s="90"/>
      <c r="K266" s="90"/>
      <c r="L266" s="90"/>
      <c r="M266" s="90"/>
      <c r="N266" s="90"/>
      <c r="O266" s="90"/>
    </row>
    <row r="267" customFormat="false" ht="15" hidden="false" customHeight="true" outlineLevel="0" collapsed="false">
      <c r="A267" s="78" t="s">
        <v>1030</v>
      </c>
      <c r="B267" s="6" t="n">
        <v>0</v>
      </c>
      <c r="C267" s="6" t="n">
        <v>0</v>
      </c>
      <c r="D267" s="6" t="n">
        <v>50</v>
      </c>
      <c r="E267" s="6" t="n">
        <v>0</v>
      </c>
      <c r="F267" s="6" t="n">
        <v>0</v>
      </c>
      <c r="G267" s="6" t="n">
        <v>50</v>
      </c>
      <c r="H267" s="6" t="n">
        <v>0</v>
      </c>
      <c r="I267" s="6" t="n">
        <v>0</v>
      </c>
      <c r="J267" s="6" t="n">
        <v>50</v>
      </c>
      <c r="K267" s="6" t="n">
        <v>0</v>
      </c>
      <c r="L267" s="6" t="n">
        <v>0</v>
      </c>
      <c r="M267" s="6" t="n">
        <v>50</v>
      </c>
      <c r="N267" s="6" t="n">
        <f aca="false">SUM(B267:M267)</f>
        <v>200</v>
      </c>
      <c r="O267" s="91" t="s">
        <v>1031</v>
      </c>
    </row>
    <row r="268" customFormat="false" ht="15" hidden="false" customHeight="true" outlineLevel="0" collapsed="false">
      <c r="A268" s="77" t="s">
        <v>1032</v>
      </c>
      <c r="B268" s="10" t="n">
        <v>0</v>
      </c>
      <c r="C268" s="10" t="n">
        <v>0</v>
      </c>
      <c r="D268" s="10" t="n">
        <v>15</v>
      </c>
      <c r="E268" s="10" t="n">
        <v>0</v>
      </c>
      <c r="F268" s="10" t="n">
        <v>0</v>
      </c>
      <c r="G268" s="10" t="n">
        <v>15</v>
      </c>
      <c r="H268" s="10" t="n">
        <v>0</v>
      </c>
      <c r="I268" s="10" t="n">
        <v>0</v>
      </c>
      <c r="J268" s="10" t="n">
        <v>15</v>
      </c>
      <c r="K268" s="10" t="n">
        <v>0</v>
      </c>
      <c r="L268" s="10" t="n">
        <v>0</v>
      </c>
      <c r="M268" s="10" t="n">
        <v>15</v>
      </c>
      <c r="N268" s="10" t="n">
        <f aca="false">SUM(B268:M268)</f>
        <v>60</v>
      </c>
      <c r="O268" s="92" t="s">
        <v>803</v>
      </c>
    </row>
    <row r="269" customFormat="false" ht="15" hidden="false" customHeight="true" outlineLevel="0" collapsed="false">
      <c r="A269" s="78" t="s">
        <v>1033</v>
      </c>
      <c r="B269" s="6" t="n">
        <v>0</v>
      </c>
      <c r="C269" s="6" t="n">
        <v>0</v>
      </c>
      <c r="D269" s="6" t="n">
        <v>100</v>
      </c>
      <c r="E269" s="6" t="n">
        <v>0</v>
      </c>
      <c r="F269" s="6" t="n">
        <v>0</v>
      </c>
      <c r="G269" s="6" t="n">
        <v>100</v>
      </c>
      <c r="H269" s="6" t="n">
        <v>0</v>
      </c>
      <c r="I269" s="6" t="n">
        <v>0</v>
      </c>
      <c r="J269" s="6" t="n">
        <v>0</v>
      </c>
      <c r="K269" s="6" t="n">
        <v>0</v>
      </c>
      <c r="L269" s="6" t="n">
        <v>0</v>
      </c>
      <c r="M269" s="6" t="n">
        <v>0</v>
      </c>
      <c r="N269" s="6" t="n">
        <f aca="false">SUM(B269:M269)</f>
        <v>200</v>
      </c>
      <c r="O269" s="91" t="s">
        <v>1034</v>
      </c>
    </row>
    <row r="270" customFormat="false" ht="15" hidden="false" customHeight="true" outlineLevel="0" collapsed="false">
      <c r="A270" s="77" t="s">
        <v>1035</v>
      </c>
      <c r="B270" s="10" t="n">
        <v>0</v>
      </c>
      <c r="C270" s="10" t="n">
        <v>0</v>
      </c>
      <c r="D270" s="10" t="n">
        <v>100</v>
      </c>
      <c r="E270" s="10" t="n">
        <v>0</v>
      </c>
      <c r="F270" s="10" t="n">
        <v>0</v>
      </c>
      <c r="G270" s="10" t="n">
        <v>100</v>
      </c>
      <c r="H270" s="10" t="n">
        <v>0</v>
      </c>
      <c r="I270" s="10" t="n">
        <v>0</v>
      </c>
      <c r="J270" s="10" t="n">
        <v>100</v>
      </c>
      <c r="K270" s="10" t="n">
        <v>0</v>
      </c>
      <c r="L270" s="10" t="n">
        <v>0</v>
      </c>
      <c r="M270" s="10" t="n">
        <v>100</v>
      </c>
      <c r="N270" s="10" t="n">
        <f aca="false">SUM(B270:M270)</f>
        <v>400</v>
      </c>
      <c r="O270" s="92" t="s">
        <v>1036</v>
      </c>
    </row>
    <row r="271" customFormat="false" ht="15" hidden="false" customHeight="true" outlineLevel="0" collapsed="false">
      <c r="A271" s="78" t="s">
        <v>1037</v>
      </c>
      <c r="B271" s="6" t="n">
        <v>30</v>
      </c>
      <c r="C271" s="6" t="n">
        <v>30</v>
      </c>
      <c r="D271" s="6" t="n">
        <v>30</v>
      </c>
      <c r="E271" s="6" t="n">
        <v>30</v>
      </c>
      <c r="F271" s="6" t="n">
        <v>30</v>
      </c>
      <c r="G271" s="6" t="n">
        <v>50</v>
      </c>
      <c r="H271" s="6" t="n">
        <v>60</v>
      </c>
      <c r="I271" s="6" t="n">
        <v>60</v>
      </c>
      <c r="J271" s="6" t="n">
        <v>50</v>
      </c>
      <c r="K271" s="6" t="n">
        <v>30</v>
      </c>
      <c r="L271" s="6" t="n">
        <v>30</v>
      </c>
      <c r="M271" s="6" t="n">
        <v>50</v>
      </c>
      <c r="N271" s="6" t="n">
        <f aca="false">SUM(B271:M271)</f>
        <v>480</v>
      </c>
      <c r="O271" s="91" t="s">
        <v>1038</v>
      </c>
    </row>
    <row r="272" customFormat="false" ht="15" hidden="false" customHeight="true" outlineLevel="0" collapsed="false">
      <c r="A272" s="77" t="s">
        <v>1039</v>
      </c>
      <c r="B272" s="10" t="n">
        <v>20</v>
      </c>
      <c r="C272" s="10" t="n">
        <v>20</v>
      </c>
      <c r="D272" s="10" t="n">
        <v>20</v>
      </c>
      <c r="E272" s="10" t="n">
        <v>20</v>
      </c>
      <c r="F272" s="10" t="n">
        <v>0</v>
      </c>
      <c r="G272" s="10" t="n">
        <v>0</v>
      </c>
      <c r="H272" s="10" t="n">
        <v>0</v>
      </c>
      <c r="I272" s="10" t="n">
        <v>0</v>
      </c>
      <c r="J272" s="10" t="n">
        <v>0</v>
      </c>
      <c r="K272" s="10" t="n">
        <v>20</v>
      </c>
      <c r="L272" s="10" t="n">
        <v>20</v>
      </c>
      <c r="M272" s="10" t="n">
        <v>20</v>
      </c>
      <c r="N272" s="10" t="n">
        <f aca="false">SUM(B272:M272)</f>
        <v>140</v>
      </c>
      <c r="O272" s="92" t="s">
        <v>1040</v>
      </c>
    </row>
    <row r="273" customFormat="false" ht="15" hidden="false" customHeight="true" outlineLevel="0" collapsed="false">
      <c r="A273" s="78" t="s">
        <v>1041</v>
      </c>
      <c r="B273" s="6" t="n">
        <v>0</v>
      </c>
      <c r="C273" s="6" t="n">
        <v>0</v>
      </c>
      <c r="D273" s="6" t="n">
        <v>0</v>
      </c>
      <c r="E273" s="6" t="n">
        <v>25</v>
      </c>
      <c r="F273" s="6" t="n">
        <v>0</v>
      </c>
      <c r="G273" s="6" t="n">
        <v>0</v>
      </c>
      <c r="H273" s="6" t="n">
        <v>0</v>
      </c>
      <c r="I273" s="6" t="n">
        <v>0</v>
      </c>
      <c r="J273" s="6" t="n">
        <v>25</v>
      </c>
      <c r="K273" s="6" t="n">
        <v>0</v>
      </c>
      <c r="L273" s="6" t="n">
        <v>0</v>
      </c>
      <c r="M273" s="6" t="n">
        <v>0</v>
      </c>
      <c r="N273" s="6" t="n">
        <f aca="false">SUM(B273:M273)</f>
        <v>50</v>
      </c>
      <c r="O273" s="91" t="s">
        <v>1042</v>
      </c>
    </row>
    <row r="274" customFormat="false" ht="15" hidden="false" customHeight="true" outlineLevel="0" collapsed="false">
      <c r="A274" s="77" t="s">
        <v>1043</v>
      </c>
      <c r="B274" s="10" t="n">
        <v>0</v>
      </c>
      <c r="C274" s="10" t="n">
        <v>0</v>
      </c>
      <c r="D274" s="10" t="n">
        <v>0</v>
      </c>
      <c r="E274" s="10" t="n">
        <v>0</v>
      </c>
      <c r="F274" s="10" t="n">
        <v>50</v>
      </c>
      <c r="G274" s="10" t="n">
        <v>0</v>
      </c>
      <c r="H274" s="10" t="n">
        <v>0</v>
      </c>
      <c r="I274" s="10" t="n">
        <v>0</v>
      </c>
      <c r="J274" s="10" t="n">
        <v>0</v>
      </c>
      <c r="K274" s="10" t="n">
        <v>50</v>
      </c>
      <c r="L274" s="10" t="n">
        <v>0</v>
      </c>
      <c r="M274" s="10" t="n">
        <v>0</v>
      </c>
      <c r="N274" s="10" t="n">
        <f aca="false">SUM(B274:M274)</f>
        <v>100</v>
      </c>
      <c r="O274" s="92" t="s">
        <v>1044</v>
      </c>
    </row>
    <row r="275" customFormat="false" ht="15" hidden="false" customHeight="true" outlineLevel="0" collapsed="false">
      <c r="A275" s="78" t="s">
        <v>1045</v>
      </c>
      <c r="B275" s="6" t="n">
        <v>0</v>
      </c>
      <c r="C275" s="6" t="n">
        <v>0</v>
      </c>
      <c r="D275" s="6" t="n">
        <v>0</v>
      </c>
      <c r="E275" s="6" t="n">
        <v>0</v>
      </c>
      <c r="F275" s="6" t="n">
        <v>0</v>
      </c>
      <c r="G275" s="6" t="n">
        <v>0</v>
      </c>
      <c r="H275" s="6" t="n">
        <v>0</v>
      </c>
      <c r="I275" s="6" t="n">
        <v>0</v>
      </c>
      <c r="J275" s="6" t="n">
        <v>0</v>
      </c>
      <c r="K275" s="6" t="n">
        <v>0</v>
      </c>
      <c r="L275" s="6" t="n">
        <v>0</v>
      </c>
      <c r="M275" s="6" t="n">
        <v>100</v>
      </c>
      <c r="N275" s="6" t="n">
        <f aca="false">SUM(B275:M275)</f>
        <v>100</v>
      </c>
      <c r="O275" s="91" t="s">
        <v>1046</v>
      </c>
    </row>
    <row r="276" customFormat="false" ht="15" hidden="false" customHeight="true" outlineLevel="0" collapsed="false">
      <c r="A276" s="95" t="s">
        <v>1047</v>
      </c>
      <c r="B276" s="20" t="n">
        <f aca="false">SUM(B267:B275)</f>
        <v>50</v>
      </c>
      <c r="C276" s="20" t="n">
        <f aca="false">SUM(C267:C275)</f>
        <v>50</v>
      </c>
      <c r="D276" s="20" t="n">
        <f aca="false">SUM(D267:D275)</f>
        <v>315</v>
      </c>
      <c r="E276" s="20" t="n">
        <f aca="false">SUM(E267:E275)</f>
        <v>75</v>
      </c>
      <c r="F276" s="20" t="n">
        <f aca="false">SUM(F267:F275)</f>
        <v>80</v>
      </c>
      <c r="G276" s="20" t="n">
        <f aca="false">SUM(G267:G275)</f>
        <v>315</v>
      </c>
      <c r="H276" s="20" t="n">
        <f aca="false">SUM(H267:H275)</f>
        <v>60</v>
      </c>
      <c r="I276" s="20" t="n">
        <f aca="false">SUM(I267:I275)</f>
        <v>60</v>
      </c>
      <c r="J276" s="20" t="n">
        <f aca="false">SUM(J267:J275)</f>
        <v>240</v>
      </c>
      <c r="K276" s="20" t="n">
        <f aca="false">SUM(K267:K275)</f>
        <v>100</v>
      </c>
      <c r="L276" s="20" t="n">
        <f aca="false">SUM(L267:L275)</f>
        <v>50</v>
      </c>
      <c r="M276" s="20" t="n">
        <f aca="false">SUM(M267:M275)</f>
        <v>335</v>
      </c>
      <c r="N276" s="20" t="n">
        <f aca="false">SUM(N267:N275)</f>
        <v>1730</v>
      </c>
      <c r="O276" s="95"/>
    </row>
    <row r="278" customFormat="false" ht="15" hidden="false" customHeight="true" outlineLevel="0" collapsed="false">
      <c r="A278" s="96" t="s">
        <v>1048</v>
      </c>
      <c r="B278" s="97" t="n">
        <f aca="false">B65+B82+B92+B108+B121+B128+B133+B149+B163+B171+B178+B191+B203+B213+B224+B230+B239+B246+B256+B264+B276</f>
        <v>9113</v>
      </c>
      <c r="C278" s="97" t="n">
        <f aca="false">C65+C82+C92+C108+C121+C128+C133+C149+C163+C171+C178+C191+C203+C213+C224+C230+C239+C246+C256+C264+C276</f>
        <v>9113</v>
      </c>
      <c r="D278" s="97" t="n">
        <f aca="false">D65+D82+D92+D108+D121+D128+D133+D149+D163+D171+D178+D191+D203+D213+D224+D230+D239+D246+D256+D264+D276</f>
        <v>11998</v>
      </c>
      <c r="E278" s="97" t="n">
        <f aca="false">E65+E82+E92+E108+E121+E128+E133+E149+E163+E171+E178+E191+E203+E213+E224+E230+E239+E246+E256+E264+E276</f>
        <v>10038</v>
      </c>
      <c r="F278" s="97" t="n">
        <f aca="false">F65+F82+F92+F108+F121+F128+F133+F149+F163+F171+F178+F191+F203+F213+F224+F230+F239+F246+F256+F264+F276</f>
        <v>9343</v>
      </c>
      <c r="G278" s="97" t="n">
        <f aca="false">G65+G82+G92+G108+G121+G128+G133+G149+G163+G171+G178+G191+G203+G213+G224+G230+G239+G246+G256+G264+G276</f>
        <v>23383</v>
      </c>
      <c r="H278" s="97" t="n">
        <f aca="false">H65+H82+H92+H108+H121+H128+H133+H149+H163+H171+H178+H191+H203+H213+H224+H230+H239+H246+H256+H264+H276</f>
        <v>11727</v>
      </c>
      <c r="I278" s="97" t="n">
        <f aca="false">I65+I82+I92+I108+I121+I128+I133+I149+I163+I171+I178+I191+I203+I213+I224+I230+I239+I246+I256+I264+I276</f>
        <v>11777</v>
      </c>
      <c r="J278" s="97" t="n">
        <f aca="false">J65+J82+J92+J108+J121+J128+J133+J149+J163+J171+J178+J191+J203+J213+J224+J230+J239+J246+J256+J264+J276</f>
        <v>15923</v>
      </c>
      <c r="K278" s="97" t="n">
        <f aca="false">K65+K82+K92+K108+K121+K128+K133+K149+K163+K171+K178+K191+K203+K213+K224+K230+K239+K246+K256+K264+K276</f>
        <v>9613</v>
      </c>
      <c r="L278" s="97" t="n">
        <f aca="false">L65+L82+L92+L108+L121+L128+L133+L149+L163+L171+L178+L191+L203+L213+L224+L230+L239+L246+L256+L264+L276</f>
        <v>9663</v>
      </c>
      <c r="M278" s="97" t="n">
        <f aca="false">M65+M82+M92+M108+M121+M128+M133+M149+M163+M171+M178+M191+M203+M213+M224+M230+M239+M246+M256+M264+M276</f>
        <v>21453</v>
      </c>
      <c r="N278" s="97" t="n">
        <f aca="false">N65+N82+N92+N108+N121+N128+N133+N149+N163+N171+N178+N191+N203+N213+N224+N230+N239+N246+N256+N264+N276</f>
        <v>153144</v>
      </c>
      <c r="O278" s="98"/>
    </row>
    <row r="279" customFormat="false" ht="15" hidden="false" customHeight="true" outlineLevel="0" collapsed="false">
      <c r="A279" s="99" t="s">
        <v>1049</v>
      </c>
      <c r="B279" s="35" t="n">
        <f aca="false">IF(B48=0,0,B278/B48)</f>
        <v>0.0776235093696763</v>
      </c>
      <c r="C279" s="35" t="n">
        <f aca="false">IF(C48=0,0,C278/C48)</f>
        <v>0.0701</v>
      </c>
      <c r="D279" s="35" t="n">
        <f aca="false">IF(D48=0,0,D278/D48)</f>
        <v>0.0922923076923077</v>
      </c>
      <c r="E279" s="35" t="n">
        <f aca="false">IF(E48=0,0,E278/E48)</f>
        <v>0.0714448398576513</v>
      </c>
      <c r="F279" s="35" t="n">
        <f aca="false">IF(F48=0,0,F278/F48)</f>
        <v>0.0664982206405694</v>
      </c>
      <c r="G279" s="35" t="n">
        <f aca="false">IF(G48=0,0,G278/G48)</f>
        <v>0.119301020408163</v>
      </c>
      <c r="H279" s="35" t="n">
        <f aca="false">IF(H48=0,0,H278/H48)</f>
        <v>0.0500298634812287</v>
      </c>
      <c r="I279" s="35" t="n">
        <f aca="false">IF(I48=0,0,I278/I48)</f>
        <v>0.0502431740614335</v>
      </c>
      <c r="J279" s="35" t="n">
        <f aca="false">IF(J48=0,0,J278/J48)</f>
        <v>0.0774464980544747</v>
      </c>
      <c r="K279" s="35" t="n">
        <f aca="false">IF(K48=0,0,K278/K48)</f>
        <v>0.0684199288256228</v>
      </c>
      <c r="L279" s="35" t="n">
        <f aca="false">IF(L48=0,0,L278/L48)</f>
        <v>0.0743307692307692</v>
      </c>
      <c r="M279" s="35" t="n">
        <f aca="false">IF(M48=0,0,M278/M48)</f>
        <v>0.152690391459075</v>
      </c>
      <c r="N279" s="35" t="n">
        <f aca="false">IF(N48=0,0,N278/N48)</f>
        <v>0.0789483451902258</v>
      </c>
      <c r="O279" s="100"/>
    </row>
  </sheetData>
  <mergeCells count="3">
    <mergeCell ref="A1:O1"/>
    <mergeCell ref="A2:O2"/>
    <mergeCell ref="A3:O3"/>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D13" activeCellId="0" sqref="D13"/>
    </sheetView>
  </sheetViews>
  <sheetFormatPr defaultColWidth="8.66796875" defaultRowHeight="15" customHeight="true" zeroHeight="false" outlineLevelRow="0" outlineLevelCol="0"/>
  <cols>
    <col collapsed="false" customWidth="true" hidden="false" outlineLevel="0" max="1" min="1" style="0" width="4"/>
    <col collapsed="false" customWidth="true" hidden="false" outlineLevel="0" max="2" min="2" style="0" width="48"/>
    <col collapsed="false" customWidth="true" hidden="false" outlineLevel="0" max="3" min="3" style="0" width="16"/>
    <col collapsed="false" customWidth="true" hidden="false" outlineLevel="0" max="4" min="4" style="0" width="39.16"/>
    <col collapsed="false" customWidth="true" hidden="false" outlineLevel="0" max="5" min="5" style="0" width="16"/>
    <col collapsed="false" customWidth="true" hidden="false" outlineLevel="0" max="6" min="6" style="0" width="52"/>
  </cols>
  <sheetData>
    <row r="1" customFormat="false" ht="19.5" hidden="false" customHeight="true" outlineLevel="0" collapsed="false">
      <c r="A1" s="46"/>
      <c r="B1" s="46" t="s">
        <v>1050</v>
      </c>
      <c r="C1" s="46"/>
      <c r="D1" s="46"/>
      <c r="E1" s="46"/>
      <c r="F1" s="46"/>
    </row>
    <row r="2" customFormat="false" ht="15" hidden="false" customHeight="true" outlineLevel="0" collapsed="false">
      <c r="A2" s="47"/>
      <c r="B2" s="2" t="s">
        <v>1051</v>
      </c>
      <c r="C2" s="2"/>
      <c r="D2" s="2"/>
      <c r="E2" s="2"/>
      <c r="F2" s="47"/>
    </row>
    <row r="4" customFormat="false" ht="15" hidden="false" customHeight="true" outlineLevel="0" collapsed="false">
      <c r="A4" s="16"/>
      <c r="B4" s="16" t="s">
        <v>1052</v>
      </c>
      <c r="C4" s="16"/>
      <c r="D4" s="16"/>
      <c r="E4" s="16"/>
      <c r="F4" s="16"/>
    </row>
    <row r="5" customFormat="false" ht="15" hidden="false" customHeight="true" outlineLevel="0" collapsed="false">
      <c r="A5" s="5"/>
      <c r="B5" s="5" t="s">
        <v>1053</v>
      </c>
      <c r="C5" s="5" t="n">
        <v>60</v>
      </c>
      <c r="D5" s="5"/>
      <c r="E5" s="5"/>
      <c r="F5" s="5"/>
    </row>
    <row r="6" customFormat="false" ht="15" hidden="false" customHeight="true" outlineLevel="0" collapsed="false">
      <c r="A6" s="9"/>
      <c r="B6" s="9" t="s">
        <v>1054</v>
      </c>
      <c r="C6" s="9" t="n">
        <v>12</v>
      </c>
      <c r="D6" s="9"/>
      <c r="E6" s="9"/>
      <c r="F6" s="9"/>
    </row>
    <row r="7" customFormat="false" ht="15" hidden="false" customHeight="true" outlineLevel="0" collapsed="false">
      <c r="A7" s="5"/>
      <c r="B7" s="5" t="s">
        <v>1055</v>
      </c>
      <c r="C7" s="5" t="n">
        <f aca="false">C5*C6</f>
        <v>720</v>
      </c>
      <c r="D7" s="5"/>
      <c r="E7" s="5"/>
      <c r="F7" s="5"/>
    </row>
    <row r="8" customFormat="false" ht="15" hidden="false" customHeight="true" outlineLevel="0" collapsed="false">
      <c r="A8" s="9"/>
      <c r="B8" s="9" t="s">
        <v>1056</v>
      </c>
      <c r="C8" s="9" t="n">
        <v>40</v>
      </c>
      <c r="D8" s="9"/>
      <c r="E8" s="9"/>
      <c r="F8" s="9"/>
    </row>
    <row r="10" customFormat="false" ht="15" hidden="false" customHeight="true" outlineLevel="0" collapsed="false">
      <c r="A10" s="16"/>
      <c r="B10" s="16" t="s">
        <v>1057</v>
      </c>
      <c r="C10" s="16"/>
      <c r="D10" s="16"/>
      <c r="E10" s="16"/>
      <c r="F10" s="16"/>
    </row>
    <row r="11" customFormat="false" ht="15" hidden="false" customHeight="true" outlineLevel="0" collapsed="false">
      <c r="A11" s="3"/>
      <c r="B11" s="4" t="s">
        <v>1058</v>
      </c>
      <c r="C11" s="4" t="s">
        <v>1059</v>
      </c>
      <c r="D11" s="4" t="s">
        <v>5</v>
      </c>
      <c r="E11" s="4"/>
      <c r="F11" s="4"/>
    </row>
    <row r="12" customFormat="false" ht="15" hidden="false" customHeight="true" outlineLevel="0" collapsed="false">
      <c r="A12" s="9"/>
      <c r="B12" s="9" t="s">
        <v>1060</v>
      </c>
      <c r="C12" s="9" t="n">
        <v>7</v>
      </c>
      <c r="D12" s="12" t="s">
        <v>1061</v>
      </c>
      <c r="E12" s="9"/>
      <c r="F12" s="9"/>
    </row>
    <row r="13" customFormat="false" ht="15" hidden="false" customHeight="true" outlineLevel="0" collapsed="false">
      <c r="A13" s="5"/>
      <c r="B13" s="5" t="s">
        <v>1062</v>
      </c>
      <c r="C13" s="5" t="n">
        <v>10</v>
      </c>
      <c r="D13" s="8" t="s">
        <v>1063</v>
      </c>
      <c r="E13" s="5"/>
      <c r="F13" s="5"/>
    </row>
    <row r="14" customFormat="false" ht="15" hidden="false" customHeight="true" outlineLevel="0" collapsed="false">
      <c r="A14" s="9"/>
      <c r="B14" s="9" t="s">
        <v>1064</v>
      </c>
      <c r="C14" s="9" t="n">
        <v>12</v>
      </c>
      <c r="D14" s="12" t="s">
        <v>1065</v>
      </c>
      <c r="E14" s="9"/>
      <c r="F14" s="9"/>
    </row>
    <row r="15" customFormat="false" ht="15" hidden="false" customHeight="true" outlineLevel="0" collapsed="false">
      <c r="A15" s="5"/>
      <c r="B15" s="5" t="s">
        <v>1066</v>
      </c>
      <c r="C15" s="5" t="n">
        <v>15</v>
      </c>
      <c r="D15" s="8" t="s">
        <v>1067</v>
      </c>
      <c r="E15" s="5"/>
      <c r="F15" s="5"/>
    </row>
    <row r="16" customFormat="false" ht="15" hidden="false" customHeight="true" outlineLevel="0" collapsed="false">
      <c r="A16" s="9"/>
      <c r="B16" s="9" t="s">
        <v>1068</v>
      </c>
      <c r="C16" s="9" t="n">
        <v>18</v>
      </c>
      <c r="D16" s="12" t="s">
        <v>1069</v>
      </c>
      <c r="E16" s="9"/>
      <c r="F16" s="9"/>
    </row>
    <row r="18" customFormat="false" ht="15" hidden="false" customHeight="true" outlineLevel="0" collapsed="false">
      <c r="A18" s="16"/>
      <c r="B18" s="16" t="s">
        <v>1070</v>
      </c>
      <c r="C18" s="16"/>
      <c r="D18" s="16"/>
      <c r="E18" s="16"/>
      <c r="F18" s="16"/>
    </row>
    <row r="19" customFormat="false" ht="15" hidden="false" customHeight="true" outlineLevel="0" collapsed="false">
      <c r="A19" s="5"/>
      <c r="B19" s="5" t="s">
        <v>1071</v>
      </c>
      <c r="C19" s="101" t="n">
        <f aca="false">C7/C8</f>
        <v>18</v>
      </c>
      <c r="D19" s="5" t="str">
        <f aca="false">IF(C19&gt;=15,"✓ Comfortable",IF(C19&gt;=12,"⚠ Tight but feasible","✗ Too cramped"))</f>
        <v>✓ Comfortable</v>
      </c>
      <c r="E19" s="5"/>
      <c r="F19" s="5"/>
    </row>
    <row r="21" customFormat="false" ht="15" hidden="false" customHeight="true" outlineLevel="0" collapsed="false">
      <c r="A21" s="16"/>
      <c r="B21" s="16" t="s">
        <v>1072</v>
      </c>
      <c r="C21" s="16"/>
      <c r="D21" s="16"/>
      <c r="E21" s="16"/>
      <c r="F21" s="16"/>
    </row>
    <row r="22" customFormat="false" ht="15" hidden="false" customHeight="true" outlineLevel="0" collapsed="false">
      <c r="A22" s="3"/>
      <c r="B22" s="4" t="s">
        <v>1073</v>
      </c>
      <c r="C22" s="4" t="s">
        <v>1074</v>
      </c>
      <c r="D22" s="4"/>
      <c r="E22" s="4"/>
      <c r="F22" s="4"/>
    </row>
    <row r="23" customFormat="false" ht="15" hidden="false" customHeight="true" outlineLevel="0" collapsed="false">
      <c r="A23" s="5"/>
      <c r="B23" s="5" t="s">
        <v>1075</v>
      </c>
      <c r="C23" s="5" t="n">
        <v>30</v>
      </c>
      <c r="D23" s="5"/>
      <c r="E23" s="5"/>
      <c r="F23" s="5"/>
    </row>
    <row r="24" customFormat="false" ht="15" hidden="false" customHeight="true" outlineLevel="0" collapsed="false">
      <c r="A24" s="9"/>
      <c r="B24" s="9" t="s">
        <v>1076</v>
      </c>
      <c r="C24" s="9" t="n">
        <v>180</v>
      </c>
      <c r="D24" s="9"/>
      <c r="E24" s="9"/>
      <c r="F24" s="9"/>
    </row>
    <row r="25" customFormat="false" ht="15" hidden="false" customHeight="true" outlineLevel="0" collapsed="false">
      <c r="A25" s="5"/>
      <c r="B25" s="5" t="s">
        <v>1077</v>
      </c>
      <c r="C25" s="5" t="n">
        <v>20</v>
      </c>
      <c r="D25" s="5"/>
      <c r="E25" s="5"/>
      <c r="F25" s="5"/>
    </row>
    <row r="26" customFormat="false" ht="15" hidden="false" customHeight="true" outlineLevel="0" collapsed="false">
      <c r="A26" s="9"/>
      <c r="B26" s="9" t="s">
        <v>1078</v>
      </c>
      <c r="C26" s="9" t="n">
        <v>15</v>
      </c>
      <c r="D26" s="9"/>
      <c r="E26" s="9"/>
      <c r="F26" s="9"/>
    </row>
    <row r="27" customFormat="false" ht="15" hidden="false" customHeight="true" outlineLevel="0" collapsed="false">
      <c r="A27" s="19"/>
      <c r="B27" s="19" t="s">
        <v>1079</v>
      </c>
      <c r="C27" s="20" t="n">
        <f aca="false">SUM(C23:C26)</f>
        <v>245</v>
      </c>
      <c r="D27" s="19"/>
      <c r="E27" s="19"/>
      <c r="F27" s="19"/>
    </row>
    <row r="28" customFormat="false" ht="15" hidden="false" customHeight="true" outlineLevel="0" collapsed="false">
      <c r="A28" s="5"/>
      <c r="B28" s="5" t="s">
        <v>1080</v>
      </c>
      <c r="C28" s="5" t="n">
        <f aca="false">C7-C27</f>
        <v>475</v>
      </c>
      <c r="D28" s="5"/>
      <c r="E28" s="5"/>
      <c r="F28" s="5"/>
    </row>
    <row r="29" customFormat="false" ht="15" hidden="false" customHeight="true" outlineLevel="0" collapsed="false">
      <c r="A29" s="5"/>
      <c r="B29" s="5" t="s">
        <v>1081</v>
      </c>
      <c r="C29" s="101" t="n">
        <f aca="false">C28/C8</f>
        <v>11.875</v>
      </c>
      <c r="D29" s="5"/>
      <c r="E29" s="5"/>
      <c r="F29" s="5"/>
    </row>
    <row r="31" customFormat="false" ht="15.75" hidden="false" customHeight="true" outlineLevel="0" collapsed="false">
      <c r="A31" s="16"/>
      <c r="B31" s="16" t="s">
        <v>1082</v>
      </c>
      <c r="C31" s="16"/>
      <c r="D31" s="16"/>
      <c r="E31" s="16"/>
      <c r="F31" s="16"/>
    </row>
    <row r="32" customFormat="false" ht="15" hidden="false" customHeight="true" outlineLevel="0" collapsed="false">
      <c r="B32" s="102" t="str">
        <f aca="false">IF(C29&gt;=12,"40 seats FEASIBLE — space is adequate for outdoor dining","40 seats is VERY TIGHT — consider reducing to 28-32 seats or expanding patio")</f>
        <v>40 seats is VERY TIGHT — consider reducing to 28-32 seats or expanding patio</v>
      </c>
      <c r="C32" s="102"/>
      <c r="D32" s="102"/>
      <c r="E32" s="102"/>
    </row>
    <row r="34" customFormat="false" ht="15" hidden="false" customHeight="true" outlineLevel="0" collapsed="false">
      <c r="A34" s="16"/>
      <c r="B34" s="16" t="s">
        <v>1083</v>
      </c>
      <c r="C34" s="16"/>
      <c r="D34" s="16"/>
      <c r="E34" s="16"/>
      <c r="F34" s="16"/>
    </row>
    <row r="35" customFormat="false" ht="15" hidden="false" customHeight="true" outlineLevel="0" collapsed="false">
      <c r="A35" s="5"/>
      <c r="B35" s="5" t="s">
        <v>1084</v>
      </c>
      <c r="C35" s="5" t="n">
        <f aca="false">INT(C28/10)</f>
        <v>47</v>
      </c>
      <c r="D35" s="5"/>
      <c r="E35" s="5"/>
      <c r="F35" s="5"/>
    </row>
    <row r="36" customFormat="false" ht="15" hidden="false" customHeight="true" outlineLevel="0" collapsed="false">
      <c r="A36" s="9"/>
      <c r="B36" s="9" t="s">
        <v>1085</v>
      </c>
      <c r="C36" s="9" t="n">
        <f aca="false">INT(C28/12)</f>
        <v>39</v>
      </c>
      <c r="D36" s="9"/>
      <c r="E36" s="9"/>
      <c r="F36" s="9"/>
    </row>
    <row r="37" customFormat="false" ht="15" hidden="false" customHeight="true" outlineLevel="0" collapsed="false">
      <c r="A37" s="5"/>
      <c r="B37" s="5" t="s">
        <v>1086</v>
      </c>
      <c r="C37" s="5" t="n">
        <f aca="false">INT(C28/15)</f>
        <v>31</v>
      </c>
      <c r="D37" s="5"/>
      <c r="E37" s="5"/>
      <c r="F37" s="5"/>
    </row>
    <row r="40" customFormat="false" ht="19.5" hidden="false" customHeight="true" outlineLevel="0" collapsed="false">
      <c r="A40" s="46"/>
      <c r="B40" s="46" t="s">
        <v>1087</v>
      </c>
      <c r="C40" s="46"/>
      <c r="D40" s="46"/>
      <c r="E40" s="46"/>
      <c r="F40" s="46"/>
    </row>
    <row r="41" customFormat="false" ht="15" hidden="false" customHeight="true" outlineLevel="0" collapsed="false">
      <c r="A41" s="47"/>
      <c r="B41" s="2" t="s">
        <v>1088</v>
      </c>
      <c r="C41" s="2"/>
      <c r="D41" s="2"/>
      <c r="E41" s="2"/>
      <c r="F41" s="2"/>
    </row>
    <row r="43" customFormat="false" ht="15" hidden="false" customHeight="true" outlineLevel="0" collapsed="false">
      <c r="A43" s="16"/>
      <c r="B43" s="16" t="s">
        <v>1089</v>
      </c>
      <c r="C43" s="16"/>
      <c r="D43" s="16"/>
      <c r="E43" s="16"/>
      <c r="F43" s="16"/>
    </row>
    <row r="44" customFormat="false" ht="15" hidden="false" customHeight="true" outlineLevel="0" collapsed="false">
      <c r="A44" s="3"/>
      <c r="B44" s="4" t="s">
        <v>1073</v>
      </c>
      <c r="C44" s="4" t="s">
        <v>1090</v>
      </c>
      <c r="D44" s="4" t="s">
        <v>1091</v>
      </c>
      <c r="E44" s="4" t="s">
        <v>1092</v>
      </c>
      <c r="F44" s="4" t="s">
        <v>5</v>
      </c>
    </row>
    <row r="45" customFormat="false" ht="15" hidden="false" customHeight="true" outlineLevel="0" collapsed="false">
      <c r="A45" s="5"/>
      <c r="B45" s="5" t="s">
        <v>1093</v>
      </c>
      <c r="C45" s="6" t="n">
        <v>8000</v>
      </c>
      <c r="D45" s="6" t="n">
        <v>22000</v>
      </c>
      <c r="E45" s="6" t="n">
        <f aca="false">AVERAGE(C45,D45)</f>
        <v>15000</v>
      </c>
      <c r="F45" s="8" t="s">
        <v>1094</v>
      </c>
    </row>
    <row r="46" customFormat="false" ht="15" hidden="false" customHeight="true" outlineLevel="0" collapsed="false">
      <c r="A46" s="9"/>
      <c r="B46" s="9" t="s">
        <v>1095</v>
      </c>
      <c r="C46" s="10" t="n">
        <v>3000</v>
      </c>
      <c r="D46" s="10" t="n">
        <v>9000</v>
      </c>
      <c r="E46" s="10" t="n">
        <f aca="false">AVERAGE(C46,D46)</f>
        <v>6000</v>
      </c>
      <c r="F46" s="12" t="s">
        <v>1096</v>
      </c>
    </row>
    <row r="47" customFormat="false" ht="15" hidden="false" customHeight="true" outlineLevel="0" collapsed="false">
      <c r="A47" s="5"/>
      <c r="B47" s="5" t="s">
        <v>1097</v>
      </c>
      <c r="C47" s="6" t="n">
        <v>500</v>
      </c>
      <c r="D47" s="6" t="n">
        <v>1500</v>
      </c>
      <c r="E47" s="6" t="n">
        <f aca="false">AVERAGE(C47,D47)</f>
        <v>1000</v>
      </c>
      <c r="F47" s="8" t="s">
        <v>1098</v>
      </c>
    </row>
    <row r="48" customFormat="false" ht="15" hidden="false" customHeight="true" outlineLevel="0" collapsed="false">
      <c r="A48" s="9"/>
      <c r="B48" s="9" t="s">
        <v>1099</v>
      </c>
      <c r="C48" s="10" t="n">
        <v>1000</v>
      </c>
      <c r="D48" s="10" t="n">
        <v>3000</v>
      </c>
      <c r="E48" s="10" t="n">
        <f aca="false">AVERAGE(C48,D48)</f>
        <v>2000</v>
      </c>
      <c r="F48" s="12" t="s">
        <v>1100</v>
      </c>
    </row>
    <row r="49" customFormat="false" ht="15" hidden="false" customHeight="true" outlineLevel="0" collapsed="false">
      <c r="A49" s="5"/>
      <c r="B49" s="5" t="s">
        <v>1101</v>
      </c>
      <c r="C49" s="6" t="n">
        <v>800</v>
      </c>
      <c r="D49" s="6" t="n">
        <v>3000</v>
      </c>
      <c r="E49" s="6" t="n">
        <f aca="false">AVERAGE(C49,D49)</f>
        <v>1900</v>
      </c>
      <c r="F49" s="8" t="s">
        <v>1102</v>
      </c>
    </row>
    <row r="50" customFormat="false" ht="15" hidden="false" customHeight="true" outlineLevel="0" collapsed="false">
      <c r="A50" s="9"/>
      <c r="B50" s="9" t="s">
        <v>1103</v>
      </c>
      <c r="C50" s="10" t="n">
        <v>0</v>
      </c>
      <c r="D50" s="10" t="n">
        <v>0</v>
      </c>
      <c r="E50" s="10" t="n">
        <f aca="false">AVERAGE(C50,D50)</f>
        <v>0</v>
      </c>
      <c r="F50" s="12" t="s">
        <v>1104</v>
      </c>
    </row>
    <row r="51" customFormat="false" ht="15" hidden="false" customHeight="true" outlineLevel="0" collapsed="false">
      <c r="A51" s="5"/>
      <c r="B51" s="5" t="s">
        <v>1105</v>
      </c>
      <c r="C51" s="6" t="n">
        <v>0</v>
      </c>
      <c r="D51" s="6" t="n">
        <v>0</v>
      </c>
      <c r="E51" s="6" t="n">
        <f aca="false">AVERAGE(C51,D51)</f>
        <v>0</v>
      </c>
      <c r="F51" s="8" t="s">
        <v>1106</v>
      </c>
    </row>
    <row r="52" customFormat="false" ht="15" hidden="false" customHeight="true" outlineLevel="0" collapsed="false">
      <c r="A52" s="9"/>
      <c r="B52" s="9" t="s">
        <v>1107</v>
      </c>
      <c r="C52" s="10" t="n">
        <v>300</v>
      </c>
      <c r="D52" s="10" t="n">
        <v>1500</v>
      </c>
      <c r="E52" s="10" t="n">
        <f aca="false">AVERAGE(C52,D52)</f>
        <v>900</v>
      </c>
      <c r="F52" s="12" t="s">
        <v>1108</v>
      </c>
    </row>
    <row r="53" customFormat="false" ht="15" hidden="false" customHeight="true" outlineLevel="0" collapsed="false">
      <c r="A53" s="5"/>
      <c r="B53" s="5" t="s">
        <v>1109</v>
      </c>
      <c r="C53" s="6" t="n">
        <f aca="false">ROUND((C45+C46+C47+C48+C49+C52)*0.12,0)</f>
        <v>1632</v>
      </c>
      <c r="D53" s="6" t="n">
        <f aca="false">ROUND((D45+D46+D47+D48+D49+D52)*0.12,0)</f>
        <v>4800</v>
      </c>
      <c r="E53" s="6" t="n">
        <f aca="false">AVERAGE(C53,D53)</f>
        <v>3216</v>
      </c>
      <c r="F53" s="8" t="s">
        <v>1110</v>
      </c>
    </row>
    <row r="54" customFormat="false" ht="15" hidden="false" customHeight="true" outlineLevel="0" collapsed="false">
      <c r="A54" s="19"/>
      <c r="B54" s="19" t="s">
        <v>1111</v>
      </c>
      <c r="C54" s="20" t="n">
        <f aca="false">SUM(C45:C53)</f>
        <v>15232</v>
      </c>
      <c r="D54" s="20" t="n">
        <f aca="false">SUM(D45:D53)</f>
        <v>44800</v>
      </c>
      <c r="E54" s="20" t="n">
        <f aca="false">AVERAGE(C54,D54)</f>
        <v>30016</v>
      </c>
      <c r="F54" s="19"/>
    </row>
    <row r="55" customFormat="false" ht="15" hidden="false" customHeight="true" outlineLevel="0" collapsed="false">
      <c r="C55" s="22"/>
      <c r="D55" s="22"/>
      <c r="E55" s="22"/>
    </row>
    <row r="56" customFormat="false" ht="15" hidden="false" customHeight="true" outlineLevel="0" collapsed="false">
      <c r="A56" s="16"/>
      <c r="B56" s="16" t="s">
        <v>1112</v>
      </c>
      <c r="C56" s="103"/>
      <c r="D56" s="103"/>
      <c r="E56" s="103"/>
      <c r="F56" s="16"/>
    </row>
    <row r="57" customFormat="false" ht="15" hidden="false" customHeight="true" outlineLevel="0" collapsed="false">
      <c r="A57" s="3"/>
      <c r="B57" s="4" t="s">
        <v>1073</v>
      </c>
      <c r="C57" s="86" t="s">
        <v>1090</v>
      </c>
      <c r="D57" s="86" t="s">
        <v>1091</v>
      </c>
      <c r="E57" s="86" t="s">
        <v>1092</v>
      </c>
      <c r="F57" s="4" t="s">
        <v>5</v>
      </c>
    </row>
    <row r="58" customFormat="false" ht="15" hidden="false" customHeight="true" outlineLevel="0" collapsed="false">
      <c r="A58" s="9"/>
      <c r="B58" s="9" t="s">
        <v>1113</v>
      </c>
      <c r="C58" s="10" t="n">
        <v>3200</v>
      </c>
      <c r="D58" s="10" t="n">
        <v>9600</v>
      </c>
      <c r="E58" s="10" t="n">
        <f aca="false">AVERAGE(C58,D58)</f>
        <v>6400</v>
      </c>
      <c r="F58" s="12" t="s">
        <v>1114</v>
      </c>
    </row>
    <row r="59" customFormat="false" ht="15" hidden="false" customHeight="true" outlineLevel="0" collapsed="false">
      <c r="A59" s="5"/>
      <c r="B59" s="5" t="s">
        <v>1115</v>
      </c>
      <c r="C59" s="6" t="n">
        <v>1200</v>
      </c>
      <c r="D59" s="6" t="n">
        <v>4000</v>
      </c>
      <c r="E59" s="6" t="n">
        <f aca="false">AVERAGE(C59,D59)</f>
        <v>2600</v>
      </c>
      <c r="F59" s="8" t="s">
        <v>1116</v>
      </c>
    </row>
    <row r="60" customFormat="false" ht="15" hidden="false" customHeight="true" outlineLevel="0" collapsed="false">
      <c r="A60" s="9"/>
      <c r="B60" s="9" t="s">
        <v>1117</v>
      </c>
      <c r="C60" s="10" t="n">
        <v>2400</v>
      </c>
      <c r="D60" s="10" t="n">
        <v>8000</v>
      </c>
      <c r="E60" s="10" t="n">
        <f aca="false">AVERAGE(C60,D60)</f>
        <v>5200</v>
      </c>
      <c r="F60" s="12" t="s">
        <v>1118</v>
      </c>
    </row>
    <row r="61" customFormat="false" ht="15" hidden="false" customHeight="true" outlineLevel="0" collapsed="false">
      <c r="A61" s="5"/>
      <c r="B61" s="5" t="s">
        <v>1119</v>
      </c>
      <c r="C61" s="6" t="n">
        <v>800</v>
      </c>
      <c r="D61" s="6" t="n">
        <v>2500</v>
      </c>
      <c r="E61" s="6" t="n">
        <f aca="false">AVERAGE(C61,D61)</f>
        <v>1650</v>
      </c>
      <c r="F61" s="8" t="s">
        <v>1120</v>
      </c>
    </row>
    <row r="62" customFormat="false" ht="15" hidden="false" customHeight="true" outlineLevel="0" collapsed="false">
      <c r="A62" s="9"/>
      <c r="B62" s="9" t="s">
        <v>1121</v>
      </c>
      <c r="C62" s="10" t="n">
        <v>800</v>
      </c>
      <c r="D62" s="10" t="n">
        <v>3200</v>
      </c>
      <c r="E62" s="10" t="n">
        <f aca="false">AVERAGE(C62,D62)</f>
        <v>2000</v>
      </c>
      <c r="F62" s="12" t="s">
        <v>1122</v>
      </c>
    </row>
    <row r="63" customFormat="false" ht="15" hidden="false" customHeight="true" outlineLevel="0" collapsed="false">
      <c r="A63" s="5"/>
      <c r="B63" s="5" t="s">
        <v>1123</v>
      </c>
      <c r="C63" s="6" t="n">
        <v>600</v>
      </c>
      <c r="D63" s="6" t="n">
        <v>2400</v>
      </c>
      <c r="E63" s="6" t="n">
        <f aca="false">AVERAGE(C63,D63)</f>
        <v>1500</v>
      </c>
      <c r="F63" s="8" t="s">
        <v>1124</v>
      </c>
    </row>
    <row r="64" customFormat="false" ht="15" hidden="false" customHeight="true" outlineLevel="0" collapsed="false">
      <c r="A64" s="9"/>
      <c r="B64" s="9" t="s">
        <v>1125</v>
      </c>
      <c r="C64" s="10" t="n">
        <v>500</v>
      </c>
      <c r="D64" s="10" t="n">
        <v>2000</v>
      </c>
      <c r="E64" s="10" t="n">
        <f aca="false">AVERAGE(C64,D64)</f>
        <v>1250</v>
      </c>
      <c r="F64" s="12" t="s">
        <v>1126</v>
      </c>
    </row>
    <row r="65" customFormat="false" ht="15" hidden="false" customHeight="true" outlineLevel="0" collapsed="false">
      <c r="A65" s="19"/>
      <c r="B65" s="19" t="s">
        <v>1127</v>
      </c>
      <c r="C65" s="20" t="n">
        <f aca="false">SUM(C58:C64)</f>
        <v>9500</v>
      </c>
      <c r="D65" s="20" t="n">
        <f aca="false">SUM(D58:D64)</f>
        <v>31700</v>
      </c>
      <c r="E65" s="20" t="n">
        <f aca="false">AVERAGE(C65,D65)</f>
        <v>20600</v>
      </c>
      <c r="F65" s="19"/>
    </row>
    <row r="66" customFormat="false" ht="15" hidden="false" customHeight="true" outlineLevel="0" collapsed="false">
      <c r="C66" s="22"/>
      <c r="D66" s="22"/>
      <c r="E66" s="22"/>
    </row>
    <row r="67" customFormat="false" ht="15" hidden="false" customHeight="true" outlineLevel="0" collapsed="false">
      <c r="A67" s="16"/>
      <c r="B67" s="16" t="s">
        <v>1128</v>
      </c>
      <c r="C67" s="103"/>
      <c r="D67" s="103"/>
      <c r="E67" s="103"/>
      <c r="F67" s="16"/>
    </row>
    <row r="68" customFormat="false" ht="15" hidden="false" customHeight="true" outlineLevel="0" collapsed="false">
      <c r="A68" s="3"/>
      <c r="B68" s="4" t="s">
        <v>1073</v>
      </c>
      <c r="C68" s="86" t="s">
        <v>1090</v>
      </c>
      <c r="D68" s="86" t="s">
        <v>1091</v>
      </c>
      <c r="E68" s="86" t="s">
        <v>1092</v>
      </c>
      <c r="F68" s="4" t="s">
        <v>5</v>
      </c>
    </row>
    <row r="69" customFormat="false" ht="15" hidden="false" customHeight="true" outlineLevel="0" collapsed="false">
      <c r="A69" s="5"/>
      <c r="B69" s="5" t="s">
        <v>1129</v>
      </c>
      <c r="C69" s="6" t="n">
        <v>300</v>
      </c>
      <c r="D69" s="6" t="n">
        <v>800</v>
      </c>
      <c r="E69" s="6" t="n">
        <f aca="false">AVERAGE(C69,D69)</f>
        <v>550</v>
      </c>
      <c r="F69" s="8" t="s">
        <v>1130</v>
      </c>
    </row>
    <row r="70" customFormat="false" ht="15" hidden="false" customHeight="true" outlineLevel="0" collapsed="false">
      <c r="A70" s="9"/>
      <c r="B70" s="9" t="s">
        <v>1131</v>
      </c>
      <c r="C70" s="10" t="n">
        <v>200</v>
      </c>
      <c r="D70" s="10" t="n">
        <v>500</v>
      </c>
      <c r="E70" s="10" t="n">
        <f aca="false">AVERAGE(C70,D70)</f>
        <v>350</v>
      </c>
      <c r="F70" s="12" t="s">
        <v>1132</v>
      </c>
    </row>
    <row r="71" customFormat="false" ht="15" hidden="false" customHeight="true" outlineLevel="0" collapsed="false">
      <c r="A71" s="5"/>
      <c r="B71" s="5" t="s">
        <v>1133</v>
      </c>
      <c r="C71" s="6" t="n">
        <v>200</v>
      </c>
      <c r="D71" s="6" t="n">
        <v>500</v>
      </c>
      <c r="E71" s="6" t="n">
        <f aca="false">AVERAGE(C71,D71)</f>
        <v>350</v>
      </c>
      <c r="F71" s="8" t="s">
        <v>1134</v>
      </c>
    </row>
    <row r="72" customFormat="false" ht="15" hidden="false" customHeight="true" outlineLevel="0" collapsed="false">
      <c r="A72" s="9"/>
      <c r="B72" s="9" t="s">
        <v>1135</v>
      </c>
      <c r="C72" s="10" t="n">
        <v>300</v>
      </c>
      <c r="D72" s="10" t="n">
        <v>800</v>
      </c>
      <c r="E72" s="10" t="n">
        <f aca="false">AVERAGE(C72,D72)</f>
        <v>550</v>
      </c>
      <c r="F72" s="12" t="s">
        <v>1136</v>
      </c>
    </row>
    <row r="73" customFormat="false" ht="15" hidden="false" customHeight="true" outlineLevel="0" collapsed="false">
      <c r="A73" s="5"/>
      <c r="B73" s="5" t="s">
        <v>1137</v>
      </c>
      <c r="C73" s="6" t="n">
        <v>150</v>
      </c>
      <c r="D73" s="6" t="n">
        <v>350</v>
      </c>
      <c r="E73" s="6" t="n">
        <f aca="false">AVERAGE(C73,D73)</f>
        <v>250</v>
      </c>
      <c r="F73" s="8" t="s">
        <v>1138</v>
      </c>
    </row>
    <row r="74" customFormat="false" ht="15" hidden="false" customHeight="true" outlineLevel="0" collapsed="false">
      <c r="A74" s="9"/>
      <c r="B74" s="9" t="s">
        <v>1139</v>
      </c>
      <c r="C74" s="10" t="n">
        <v>400</v>
      </c>
      <c r="D74" s="10" t="n">
        <v>1000</v>
      </c>
      <c r="E74" s="10" t="n">
        <f aca="false">AVERAGE(C74,D74)</f>
        <v>700</v>
      </c>
      <c r="F74" s="12" t="s">
        <v>1140</v>
      </c>
    </row>
    <row r="75" customFormat="false" ht="15" hidden="false" customHeight="true" outlineLevel="0" collapsed="false">
      <c r="A75" s="5"/>
      <c r="B75" s="5" t="s">
        <v>1141</v>
      </c>
      <c r="C75" s="6" t="n">
        <v>500</v>
      </c>
      <c r="D75" s="6" t="n">
        <v>1000</v>
      </c>
      <c r="E75" s="6" t="n">
        <f aca="false">AVERAGE(C75,D75)</f>
        <v>750</v>
      </c>
      <c r="F75" s="8" t="s">
        <v>1142</v>
      </c>
    </row>
    <row r="76" customFormat="false" ht="15" hidden="false" customHeight="true" outlineLevel="0" collapsed="false">
      <c r="A76" s="9"/>
      <c r="B76" s="9"/>
      <c r="C76" s="10"/>
      <c r="D76" s="10"/>
      <c r="E76" s="10"/>
      <c r="F76" s="12"/>
    </row>
    <row r="77" customFormat="false" ht="15" hidden="false" customHeight="true" outlineLevel="0" collapsed="false">
      <c r="A77" s="5"/>
      <c r="B77" s="5"/>
      <c r="C77" s="6"/>
      <c r="D77" s="6"/>
      <c r="E77" s="6"/>
      <c r="F77" s="8"/>
    </row>
    <row r="78" customFormat="false" ht="15" hidden="false" customHeight="true" outlineLevel="0" collapsed="false">
      <c r="A78" s="9"/>
      <c r="B78" s="9"/>
      <c r="C78" s="10"/>
      <c r="D78" s="10"/>
      <c r="E78" s="10"/>
      <c r="F78" s="12"/>
    </row>
    <row r="79" customFormat="false" ht="15" hidden="false" customHeight="true" outlineLevel="0" collapsed="false">
      <c r="A79" s="19"/>
      <c r="B79" s="19" t="s">
        <v>1143</v>
      </c>
      <c r="C79" s="20" t="n">
        <f aca="false">SUM(C69:C78)</f>
        <v>2050</v>
      </c>
      <c r="D79" s="20" t="n">
        <f aca="false">SUM(D69:D78)</f>
        <v>4950</v>
      </c>
      <c r="E79" s="20" t="n">
        <f aca="false">AVERAGE(C79,D79)</f>
        <v>3500</v>
      </c>
      <c r="F79" s="19"/>
    </row>
    <row r="81" customFormat="false" ht="17.25" hidden="false" customHeight="true" outlineLevel="0" collapsed="false">
      <c r="A81" s="13"/>
      <c r="B81" s="13" t="s">
        <v>1144</v>
      </c>
      <c r="C81" s="14" t="n">
        <f aca="false">C54+C65+C79</f>
        <v>26782</v>
      </c>
      <c r="D81" s="14" t="n">
        <f aca="false">D54+D65+D79</f>
        <v>81450</v>
      </c>
      <c r="E81" s="14" t="n">
        <f aca="false">AVERAGE(C81,D81)</f>
        <v>54116</v>
      </c>
      <c r="F81" s="13"/>
    </row>
    <row r="82" customFormat="false" ht="15" hidden="false" customHeight="true" outlineLevel="0" collapsed="false">
      <c r="A82" s="5"/>
      <c r="B82" s="5" t="s">
        <v>1145</v>
      </c>
      <c r="C82" s="6" t="n">
        <f aca="false">C81*0.1</f>
        <v>2678.2</v>
      </c>
      <c r="D82" s="6" t="n">
        <f aca="false">D81*0.15</f>
        <v>12217.5</v>
      </c>
      <c r="E82" s="6" t="n">
        <f aca="false">AVERAGE(C82,D82)</f>
        <v>7447.85</v>
      </c>
      <c r="F82" s="5"/>
    </row>
    <row r="83" customFormat="false" ht="15.75" hidden="false" customHeight="true" outlineLevel="0" collapsed="false">
      <c r="A83" s="19"/>
      <c r="B83" s="19" t="s">
        <v>1146</v>
      </c>
      <c r="C83" s="20" t="n">
        <f aca="false">C81+C82</f>
        <v>29460.2</v>
      </c>
      <c r="D83" s="20" t="n">
        <f aca="false">D81+D82</f>
        <v>93667.5</v>
      </c>
      <c r="E83" s="20" t="n">
        <f aca="false">AVERAGE(C83,D83)</f>
        <v>61563.85</v>
      </c>
      <c r="F83" s="19"/>
    </row>
    <row r="85" customFormat="false" ht="15" hidden="false" customHeight="true" outlineLevel="0" collapsed="false">
      <c r="A85" s="16"/>
      <c r="B85" s="16" t="s">
        <v>1147</v>
      </c>
      <c r="C85" s="16"/>
      <c r="D85" s="16"/>
      <c r="E85" s="16"/>
      <c r="F85" s="16"/>
    </row>
    <row r="86" customFormat="false" ht="15" hidden="false" customHeight="true" outlineLevel="0" collapsed="false">
      <c r="A86" s="5"/>
      <c r="B86" s="5" t="s">
        <v>1148</v>
      </c>
      <c r="C86" s="6" t="n">
        <f aca="false">C83/40</f>
        <v>736.505</v>
      </c>
      <c r="D86" s="5"/>
      <c r="E86" s="5"/>
      <c r="F86" s="5"/>
    </row>
    <row r="87" customFormat="false" ht="15" hidden="false" customHeight="true" outlineLevel="0" collapsed="false">
      <c r="A87" s="5"/>
      <c r="B87" s="5" t="s">
        <v>1149</v>
      </c>
      <c r="C87" s="6" t="n">
        <f aca="false">D83/40</f>
        <v>2341.6875</v>
      </c>
      <c r="D87" s="5"/>
      <c r="E87" s="5"/>
      <c r="F87" s="5"/>
    </row>
    <row r="88" customFormat="false" ht="15" hidden="false" customHeight="true" outlineLevel="0" collapsed="false">
      <c r="A88" s="16"/>
      <c r="B88" s="16" t="s">
        <v>1150</v>
      </c>
      <c r="C88" s="104" t="n">
        <f aca="false">E81/40</f>
        <v>1352.9</v>
      </c>
      <c r="D88" s="16"/>
      <c r="E88" s="16"/>
      <c r="F88" s="16"/>
    </row>
    <row r="89" customFormat="false" ht="15" hidden="false" customHeight="true" outlineLevel="0" collapsed="false">
      <c r="A89" s="5"/>
      <c r="B89" s="5" t="s">
        <v>1151</v>
      </c>
      <c r="C89" s="6" t="n">
        <v>1200</v>
      </c>
      <c r="D89" s="6" t="n">
        <v>3600</v>
      </c>
      <c r="E89" s="6" t="n">
        <f aca="false">AVERAGE(C89,D89)</f>
        <v>2400</v>
      </c>
      <c r="F89" s="8" t="s">
        <v>1152</v>
      </c>
    </row>
    <row r="90" customFormat="false" ht="15" hidden="false" customHeight="true" outlineLevel="0" collapsed="false">
      <c r="A90" s="9"/>
      <c r="B90" s="9" t="s">
        <v>1153</v>
      </c>
      <c r="C90" s="10" t="n">
        <v>800</v>
      </c>
      <c r="D90" s="10" t="n">
        <v>2000</v>
      </c>
      <c r="E90" s="10" t="n">
        <f aca="false">AVERAGE(C90,D90)</f>
        <v>1400</v>
      </c>
      <c r="F90" s="12" t="s">
        <v>1154</v>
      </c>
    </row>
    <row r="91" customFormat="false" ht="15" hidden="false" customHeight="true" outlineLevel="0" collapsed="false">
      <c r="A91" s="5"/>
      <c r="B91" s="5" t="s">
        <v>1155</v>
      </c>
      <c r="C91" s="6" t="n">
        <v>300</v>
      </c>
      <c r="D91" s="6" t="n">
        <v>1000</v>
      </c>
      <c r="E91" s="6" t="n">
        <f aca="false">AVERAGE(C91,D91)</f>
        <v>650</v>
      </c>
      <c r="F91" s="8"/>
    </row>
    <row r="92" customFormat="false" ht="15" hidden="false" customHeight="true" outlineLevel="0" collapsed="false">
      <c r="A92" s="19"/>
      <c r="B92" s="19" t="s">
        <v>1156</v>
      </c>
      <c r="C92" s="20" t="n">
        <f aca="false">SUM(C89:C91)</f>
        <v>2300</v>
      </c>
      <c r="D92" s="20" t="n">
        <f aca="false">SUM(D89:D91)</f>
        <v>6600</v>
      </c>
      <c r="E92" s="20" t="n">
        <f aca="false">AVERAGE(C92,D92)</f>
        <v>4450</v>
      </c>
      <c r="F92" s="19"/>
    </row>
    <row r="94" customFormat="false" ht="15" hidden="false" customHeight="true" outlineLevel="0" collapsed="false">
      <c r="A94" s="105"/>
      <c r="B94" s="106" t="s">
        <v>1157</v>
      </c>
      <c r="C94" s="107"/>
      <c r="D94" s="107"/>
      <c r="E94" s="107"/>
      <c r="F94" s="105"/>
    </row>
  </sheetData>
  <mergeCells count="5">
    <mergeCell ref="B1:E1"/>
    <mergeCell ref="B2:E2"/>
    <mergeCell ref="B32:E32"/>
    <mergeCell ref="B40:F40"/>
    <mergeCell ref="B41:F41"/>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C3E6B"/>
    <pageSetUpPr fitToPage="false"/>
  </sheetPr>
  <dimension ref="A1:G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28" activePane="bottomLeft" state="frozen"/>
      <selection pane="topLeft" activeCell="A1" activeCellId="0" sqref="A1"/>
      <selection pane="bottomLeft" activeCell="D43" activeCellId="0" sqref="D43"/>
    </sheetView>
  </sheetViews>
  <sheetFormatPr defaultColWidth="8.66796875" defaultRowHeight="15" customHeight="true" zeroHeight="false" outlineLevelRow="0" outlineLevelCol="0"/>
  <cols>
    <col collapsed="false" customWidth="true" hidden="false" outlineLevel="0" max="1" min="1" style="0" width="48"/>
    <col collapsed="false" customWidth="true" hidden="false" outlineLevel="0" max="3" min="2" style="0" width="16"/>
    <col collapsed="false" customWidth="true" hidden="false" outlineLevel="0" max="4" min="4" style="0" width="24.51"/>
    <col collapsed="false" customWidth="true" hidden="false" outlineLevel="0" max="6" min="5" style="0" width="16"/>
    <col collapsed="false" customWidth="true" hidden="false" outlineLevel="0" max="7" min="7" style="0" width="55"/>
  </cols>
  <sheetData>
    <row r="1" customFormat="false" ht="30" hidden="false" customHeight="true" outlineLevel="0" collapsed="false">
      <c r="A1" s="1" t="s">
        <v>47</v>
      </c>
      <c r="B1" s="1"/>
      <c r="C1" s="1"/>
      <c r="D1" s="1"/>
      <c r="E1" s="1"/>
      <c r="F1" s="1"/>
      <c r="G1" s="1"/>
    </row>
    <row r="2" customFormat="false" ht="15" hidden="false" customHeight="true" outlineLevel="0" collapsed="false">
      <c r="A2" s="2" t="s">
        <v>48</v>
      </c>
      <c r="B2" s="2"/>
      <c r="C2" s="2"/>
      <c r="D2" s="2"/>
      <c r="E2" s="2"/>
      <c r="F2" s="2"/>
      <c r="G2" s="2"/>
    </row>
    <row r="4" customFormat="false" ht="15" hidden="false" customHeight="true" outlineLevel="0" collapsed="false">
      <c r="A4" s="16" t="s">
        <v>49</v>
      </c>
      <c r="B4" s="16"/>
      <c r="C4" s="16"/>
      <c r="D4" s="16"/>
      <c r="E4" s="16"/>
      <c r="F4" s="16"/>
      <c r="G4" s="16"/>
    </row>
    <row r="5" customFormat="false" ht="23.25" hidden="false" customHeight="true" outlineLevel="0" collapsed="false">
      <c r="A5" s="3" t="s">
        <v>50</v>
      </c>
      <c r="B5" s="4" t="s">
        <v>51</v>
      </c>
      <c r="C5" s="4" t="s">
        <v>52</v>
      </c>
      <c r="D5" s="4" t="s">
        <v>5</v>
      </c>
      <c r="E5" s="4"/>
      <c r="F5" s="4"/>
      <c r="G5" s="4"/>
    </row>
    <row r="6" customFormat="false" ht="15" hidden="false" customHeight="true" outlineLevel="0" collapsed="false">
      <c r="A6" s="9" t="s">
        <v>53</v>
      </c>
      <c r="B6" s="9" t="s">
        <v>54</v>
      </c>
      <c r="C6" s="10" t="n">
        <v>90000</v>
      </c>
      <c r="D6" s="12" t="s">
        <v>55</v>
      </c>
      <c r="E6" s="9"/>
      <c r="F6" s="9"/>
      <c r="G6" s="9"/>
    </row>
    <row r="7" customFormat="false" ht="15" hidden="false" customHeight="true" outlineLevel="0" collapsed="false">
      <c r="A7" s="5" t="s">
        <v>56</v>
      </c>
      <c r="B7" s="5" t="s">
        <v>57</v>
      </c>
      <c r="C7" s="6" t="n">
        <v>294750</v>
      </c>
      <c r="D7" s="8" t="s">
        <v>55</v>
      </c>
      <c r="E7" s="5"/>
      <c r="F7" s="5"/>
      <c r="G7" s="5"/>
    </row>
    <row r="8" customFormat="false" ht="15" hidden="false" customHeight="true" outlineLevel="0" collapsed="false">
      <c r="A8" s="9" t="s">
        <v>58</v>
      </c>
      <c r="B8" s="9" t="s">
        <v>57</v>
      </c>
      <c r="C8" s="10" t="n">
        <v>163750</v>
      </c>
      <c r="D8" s="12" t="s">
        <v>55</v>
      </c>
      <c r="E8" s="9"/>
      <c r="F8" s="9"/>
      <c r="G8" s="9"/>
    </row>
    <row r="9" customFormat="false" ht="15" hidden="false" customHeight="true" outlineLevel="0" collapsed="false">
      <c r="A9" s="5" t="s">
        <v>59</v>
      </c>
      <c r="B9" s="5" t="s">
        <v>60</v>
      </c>
      <c r="C9" s="6" t="n">
        <v>7050</v>
      </c>
      <c r="D9" s="8" t="s">
        <v>55</v>
      </c>
      <c r="E9" s="5"/>
      <c r="F9" s="5"/>
      <c r="G9" s="5"/>
    </row>
    <row r="10" customFormat="false" ht="15" hidden="false" customHeight="true" outlineLevel="0" collapsed="false">
      <c r="A10" s="9" t="s">
        <v>61</v>
      </c>
      <c r="B10" s="9" t="s">
        <v>62</v>
      </c>
      <c r="C10" s="10" t="n">
        <v>27000</v>
      </c>
      <c r="D10" s="12" t="s">
        <v>55</v>
      </c>
      <c r="E10" s="9"/>
      <c r="F10" s="9"/>
      <c r="G10" s="9"/>
    </row>
    <row r="11" customFormat="false" ht="15" hidden="false" customHeight="true" outlineLevel="0" collapsed="false">
      <c r="A11" s="5" t="s">
        <v>63</v>
      </c>
      <c r="B11" s="5" t="s">
        <v>64</v>
      </c>
      <c r="C11" s="6" t="n">
        <v>15305</v>
      </c>
      <c r="D11" s="8" t="s">
        <v>65</v>
      </c>
      <c r="E11" s="5"/>
      <c r="F11" s="5"/>
      <c r="G11" s="5"/>
    </row>
    <row r="12" customFormat="false" ht="15" hidden="false" customHeight="true" outlineLevel="0" collapsed="false">
      <c r="A12" s="9" t="s">
        <v>66</v>
      </c>
      <c r="B12" s="9" t="s">
        <v>67</v>
      </c>
      <c r="C12" s="10" t="n">
        <v>3690</v>
      </c>
      <c r="D12" s="12" t="s">
        <v>68</v>
      </c>
      <c r="E12" s="9"/>
      <c r="F12" s="9"/>
      <c r="G12" s="9"/>
    </row>
    <row r="13" customFormat="false" ht="15" hidden="false" customHeight="true" outlineLevel="0" collapsed="false">
      <c r="A13" s="5" t="s">
        <v>69</v>
      </c>
      <c r="B13" s="5" t="s">
        <v>54</v>
      </c>
      <c r="C13" s="6" t="n">
        <v>187879</v>
      </c>
      <c r="D13" s="8" t="s">
        <v>55</v>
      </c>
      <c r="E13" s="5"/>
      <c r="F13" s="5"/>
      <c r="G13" s="5"/>
    </row>
    <row r="14" customFormat="false" ht="15" hidden="false" customHeight="true" outlineLevel="0" collapsed="false">
      <c r="A14" s="9" t="s">
        <v>70</v>
      </c>
      <c r="B14" s="9" t="s">
        <v>71</v>
      </c>
      <c r="C14" s="10" t="n">
        <v>18650</v>
      </c>
      <c r="D14" s="12" t="s">
        <v>72</v>
      </c>
      <c r="E14" s="9"/>
      <c r="F14" s="9"/>
      <c r="G14" s="9"/>
    </row>
    <row r="15" customFormat="false" ht="15" hidden="false" customHeight="true" outlineLevel="0" collapsed="false">
      <c r="A15" s="19" t="s">
        <v>73</v>
      </c>
      <c r="B15" s="19"/>
      <c r="C15" s="20" t="n">
        <f aca="false">SUM(C6:C14)</f>
        <v>808074</v>
      </c>
      <c r="D15" s="19"/>
      <c r="E15" s="19"/>
      <c r="F15" s="19"/>
      <c r="G15" s="19"/>
    </row>
    <row r="16" customFormat="false" ht="15" hidden="false" customHeight="true" outlineLevel="0" collapsed="false">
      <c r="A16" s="19" t="s">
        <v>74</v>
      </c>
      <c r="B16" s="19"/>
      <c r="C16" s="20" t="n">
        <f aca="false">C15*0.05</f>
        <v>40403.7</v>
      </c>
      <c r="D16" s="19"/>
      <c r="E16" s="19"/>
      <c r="F16" s="19"/>
      <c r="G16" s="19"/>
    </row>
    <row r="17" customFormat="false" ht="15" hidden="false" customHeight="true" outlineLevel="0" collapsed="false">
      <c r="A17" s="19" t="s">
        <v>75</v>
      </c>
      <c r="B17" s="19"/>
      <c r="C17" s="20" t="n">
        <f aca="false">C15*0.07</f>
        <v>56565.18</v>
      </c>
      <c r="D17" s="19"/>
      <c r="E17" s="19"/>
      <c r="F17" s="19"/>
      <c r="G17" s="19"/>
    </row>
    <row r="18" customFormat="false" ht="15" hidden="false" customHeight="true" outlineLevel="0" collapsed="false">
      <c r="A18" s="13" t="s">
        <v>76</v>
      </c>
      <c r="B18" s="13"/>
      <c r="C18" s="14" t="n">
        <f aca="false">C15+C16+C17</f>
        <v>905042.88</v>
      </c>
      <c r="D18" s="13"/>
      <c r="E18" s="13"/>
      <c r="F18" s="13"/>
      <c r="G18" s="13"/>
    </row>
    <row r="19" customFormat="false" ht="15" hidden="false" customHeight="true" outlineLevel="0" collapsed="false">
      <c r="A19" s="19" t="s">
        <v>77</v>
      </c>
      <c r="B19" s="19"/>
      <c r="C19" s="20" t="n">
        <f aca="false">C18*0.15</f>
        <v>135756.432</v>
      </c>
      <c r="D19" s="19"/>
      <c r="E19" s="19"/>
      <c r="F19" s="19"/>
      <c r="G19" s="19"/>
    </row>
    <row r="20" customFormat="false" ht="15" hidden="false" customHeight="true" outlineLevel="0" collapsed="false">
      <c r="A20" s="19" t="s">
        <v>78</v>
      </c>
      <c r="B20" s="19"/>
      <c r="C20" s="20" t="n">
        <f aca="false">C18+C19</f>
        <v>1040799.312</v>
      </c>
      <c r="D20" s="19"/>
      <c r="E20" s="19"/>
      <c r="F20" s="19"/>
      <c r="G20" s="19"/>
    </row>
    <row r="21" customFormat="false" ht="15" hidden="false" customHeight="true" outlineLevel="0" collapsed="false">
      <c r="A21" s="19" t="s">
        <v>79</v>
      </c>
      <c r="B21" s="19"/>
      <c r="C21" s="20" t="n">
        <f aca="false">C18*0.1</f>
        <v>90504.288</v>
      </c>
      <c r="D21" s="19"/>
      <c r="E21" s="19"/>
      <c r="F21" s="19"/>
      <c r="G21" s="19"/>
    </row>
    <row r="23" customFormat="false" ht="15" hidden="false" customHeight="true" outlineLevel="0" collapsed="false">
      <c r="A23" s="16" t="s">
        <v>80</v>
      </c>
      <c r="B23" s="16"/>
      <c r="C23" s="16"/>
      <c r="D23" s="16"/>
      <c r="E23" s="16"/>
      <c r="F23" s="16"/>
      <c r="G23" s="16"/>
    </row>
    <row r="24" customFormat="false" ht="15" hidden="false" customHeight="true" outlineLevel="0" collapsed="false">
      <c r="A24" s="3" t="s">
        <v>2</v>
      </c>
      <c r="B24" s="4" t="s">
        <v>81</v>
      </c>
      <c r="C24" s="4" t="s">
        <v>82</v>
      </c>
      <c r="D24" s="4" t="s">
        <v>83</v>
      </c>
      <c r="E24" s="4" t="s">
        <v>84</v>
      </c>
      <c r="F24" s="4" t="s">
        <v>85</v>
      </c>
      <c r="G24" s="4" t="s">
        <v>86</v>
      </c>
    </row>
    <row r="25" customFormat="false" ht="15" hidden="false" customHeight="true" outlineLevel="0" collapsed="false">
      <c r="A25" s="5" t="s">
        <v>87</v>
      </c>
      <c r="B25" s="6" t="n">
        <v>220000</v>
      </c>
      <c r="C25" s="6" t="n">
        <f aca="false">C18</f>
        <v>905042.88</v>
      </c>
      <c r="D25" s="6" t="n">
        <f aca="false">C25-B25</f>
        <v>685042.88</v>
      </c>
      <c r="E25" s="6" t="n">
        <v>0</v>
      </c>
      <c r="F25" s="6" t="n">
        <f aca="false">C25-E25</f>
        <v>905042.88</v>
      </c>
      <c r="G25" s="8" t="s">
        <v>88</v>
      </c>
    </row>
    <row r="26" customFormat="false" ht="15" hidden="false" customHeight="true" outlineLevel="0" collapsed="false">
      <c r="A26" s="9" t="s">
        <v>89</v>
      </c>
      <c r="B26" s="10" t="n">
        <v>0</v>
      </c>
      <c r="C26" s="10" t="n">
        <v>113534.51</v>
      </c>
      <c r="D26" s="10" t="n">
        <f aca="false">C26-B26</f>
        <v>113534.51</v>
      </c>
      <c r="E26" s="10" t="n">
        <v>113534.51</v>
      </c>
      <c r="F26" s="10" t="n">
        <f aca="false">C26-E26</f>
        <v>0</v>
      </c>
      <c r="G26" s="12" t="s">
        <v>90</v>
      </c>
    </row>
    <row r="27" customFormat="false" ht="15" hidden="false" customHeight="true" outlineLevel="0" collapsed="false">
      <c r="A27" s="5" t="s">
        <v>91</v>
      </c>
      <c r="B27" s="6" t="n">
        <v>0</v>
      </c>
      <c r="C27" s="6" t="n">
        <v>25000</v>
      </c>
      <c r="D27" s="6" t="n">
        <f aca="false">C27-B27</f>
        <v>25000</v>
      </c>
      <c r="E27" s="6" t="n">
        <v>0</v>
      </c>
      <c r="F27" s="6" t="n">
        <f aca="false">C27-E27</f>
        <v>25000</v>
      </c>
      <c r="G27" s="8" t="s">
        <v>92</v>
      </c>
    </row>
    <row r="28" customFormat="false" ht="15" hidden="false" customHeight="true" outlineLevel="0" collapsed="false">
      <c r="A28" s="9" t="s">
        <v>8</v>
      </c>
      <c r="B28" s="10" t="n">
        <v>100000</v>
      </c>
      <c r="C28" s="10" t="n">
        <v>100000</v>
      </c>
      <c r="D28" s="10" t="n">
        <f aca="false">C28-B28</f>
        <v>0</v>
      </c>
      <c r="E28" s="10" t="n">
        <v>68211.72</v>
      </c>
      <c r="F28" s="10" t="n">
        <f aca="false">C28-E28</f>
        <v>31788.28</v>
      </c>
      <c r="G28" s="12" t="s">
        <v>93</v>
      </c>
    </row>
    <row r="29" customFormat="false" ht="15" hidden="false" customHeight="true" outlineLevel="0" collapsed="false">
      <c r="A29" s="5" t="s">
        <v>10</v>
      </c>
      <c r="B29" s="6" t="n">
        <v>5000</v>
      </c>
      <c r="C29" s="6" t="n">
        <v>5000</v>
      </c>
      <c r="D29" s="6" t="n">
        <f aca="false">C29-B29</f>
        <v>0</v>
      </c>
      <c r="E29" s="6"/>
      <c r="F29" s="6" t="n">
        <f aca="false">C29-E29</f>
        <v>5000</v>
      </c>
      <c r="G29" s="8" t="s">
        <v>94</v>
      </c>
    </row>
    <row r="30" customFormat="false" ht="15" hidden="false" customHeight="true" outlineLevel="0" collapsed="false">
      <c r="A30" s="9" t="s">
        <v>12</v>
      </c>
      <c r="B30" s="10" t="n">
        <v>4000</v>
      </c>
      <c r="C30" s="10" t="n">
        <v>4000</v>
      </c>
      <c r="D30" s="10" t="n">
        <f aca="false">C30-B30</f>
        <v>0</v>
      </c>
      <c r="E30" s="10" t="n">
        <v>0</v>
      </c>
      <c r="F30" s="10" t="n">
        <f aca="false">C30-E30</f>
        <v>4000</v>
      </c>
      <c r="G30" s="12" t="s">
        <v>95</v>
      </c>
    </row>
    <row r="31" customFormat="false" ht="15" hidden="false" customHeight="true" outlineLevel="0" collapsed="false">
      <c r="A31" s="5" t="s">
        <v>14</v>
      </c>
      <c r="B31" s="6" t="n">
        <v>2000</v>
      </c>
      <c r="C31" s="6" t="n">
        <v>2000</v>
      </c>
      <c r="D31" s="6" t="n">
        <f aca="false">C31-B31</f>
        <v>0</v>
      </c>
      <c r="E31" s="6" t="n">
        <v>0</v>
      </c>
      <c r="F31" s="6" t="n">
        <f aca="false">C31-E31</f>
        <v>2000</v>
      </c>
      <c r="G31" s="8" t="s">
        <v>95</v>
      </c>
    </row>
    <row r="32" customFormat="false" ht="15" hidden="false" customHeight="true" outlineLevel="0" collapsed="false">
      <c r="A32" s="9" t="s">
        <v>16</v>
      </c>
      <c r="B32" s="10" t="n">
        <v>3000</v>
      </c>
      <c r="C32" s="10" t="n">
        <v>3000</v>
      </c>
      <c r="D32" s="10" t="n">
        <f aca="false">C32-B32</f>
        <v>0</v>
      </c>
      <c r="E32" s="10" t="n">
        <v>1379.37</v>
      </c>
      <c r="F32" s="10" t="n">
        <f aca="false">C32-E32</f>
        <v>1620.63</v>
      </c>
      <c r="G32" s="12" t="s">
        <v>95</v>
      </c>
    </row>
    <row r="33" customFormat="false" ht="15" hidden="false" customHeight="true" outlineLevel="0" collapsed="false">
      <c r="A33" s="5" t="s">
        <v>18</v>
      </c>
      <c r="B33" s="6" t="n">
        <v>33000</v>
      </c>
      <c r="C33" s="6" t="n">
        <v>33000</v>
      </c>
      <c r="D33" s="6" t="n">
        <f aca="false">C33-B33</f>
        <v>0</v>
      </c>
      <c r="E33" s="6" t="n">
        <v>3806.49</v>
      </c>
      <c r="F33" s="6" t="n">
        <f aca="false">C33-E33</f>
        <v>29193.51</v>
      </c>
      <c r="G33" s="8" t="s">
        <v>96</v>
      </c>
    </row>
    <row r="34" customFormat="false" ht="15" hidden="false" customHeight="true" outlineLevel="0" collapsed="false">
      <c r="A34" s="9" t="s">
        <v>97</v>
      </c>
      <c r="B34" s="10" t="n">
        <v>50000</v>
      </c>
      <c r="C34" s="10" t="n">
        <v>12000</v>
      </c>
      <c r="D34" s="10" t="n">
        <f aca="false">C34-B34</f>
        <v>-38000</v>
      </c>
      <c r="E34" s="10" t="n">
        <v>5823.6</v>
      </c>
      <c r="F34" s="10" t="n">
        <f aca="false">C34-E34</f>
        <v>6176.4</v>
      </c>
      <c r="G34" s="12" t="s">
        <v>98</v>
      </c>
    </row>
    <row r="35" customFormat="false" ht="15" hidden="false" customHeight="true" outlineLevel="0" collapsed="false">
      <c r="A35" s="5" t="s">
        <v>99</v>
      </c>
      <c r="B35" s="6" t="n">
        <v>25000</v>
      </c>
      <c r="C35" s="6" t="n">
        <v>15000</v>
      </c>
      <c r="D35" s="6" t="n">
        <f aca="false">C35-B35</f>
        <v>-10000</v>
      </c>
      <c r="E35" s="6" t="n">
        <v>7190.49</v>
      </c>
      <c r="F35" s="6" t="n">
        <f aca="false">C35-E35</f>
        <v>7809.51</v>
      </c>
      <c r="G35" s="8" t="s">
        <v>100</v>
      </c>
    </row>
    <row r="36" customFormat="false" ht="15" hidden="false" customHeight="true" outlineLevel="0" collapsed="false">
      <c r="A36" s="9" t="s">
        <v>101</v>
      </c>
      <c r="B36" s="10" t="n">
        <v>30000</v>
      </c>
      <c r="C36" s="10" t="n">
        <v>30000</v>
      </c>
      <c r="D36" s="10" t="n">
        <f aca="false">C36-B36</f>
        <v>0</v>
      </c>
      <c r="E36" s="10" t="n">
        <v>30000</v>
      </c>
      <c r="F36" s="10" t="n">
        <f aca="false">C36-E36</f>
        <v>0</v>
      </c>
      <c r="G36" s="12" t="s">
        <v>102</v>
      </c>
    </row>
    <row r="37" customFormat="false" ht="15" hidden="false" customHeight="true" outlineLevel="0" collapsed="false">
      <c r="A37" s="5" t="s">
        <v>103</v>
      </c>
      <c r="B37" s="6" t="n">
        <v>2500</v>
      </c>
      <c r="C37" s="6" t="n">
        <v>12500</v>
      </c>
      <c r="D37" s="6" t="n">
        <f aca="false">C37-B37</f>
        <v>10000</v>
      </c>
      <c r="E37" s="6" t="n">
        <v>10502.36</v>
      </c>
      <c r="F37" s="6" t="n">
        <f aca="false">C37-E37</f>
        <v>1997.64</v>
      </c>
      <c r="G37" s="8" t="s">
        <v>104</v>
      </c>
    </row>
    <row r="38" customFormat="false" ht="15" hidden="false" customHeight="true" outlineLevel="0" collapsed="false">
      <c r="A38" s="9" t="s">
        <v>105</v>
      </c>
      <c r="B38" s="10" t="n">
        <v>5500</v>
      </c>
      <c r="C38" s="10" t="n">
        <v>5500</v>
      </c>
      <c r="D38" s="10" t="n">
        <f aca="false">C38-B38</f>
        <v>0</v>
      </c>
      <c r="E38" s="10" t="n">
        <v>300</v>
      </c>
      <c r="F38" s="10" t="n">
        <f aca="false">C38-E38</f>
        <v>5200</v>
      </c>
      <c r="G38" s="12" t="s">
        <v>106</v>
      </c>
    </row>
    <row r="39" customFormat="false" ht="15" hidden="false" customHeight="true" outlineLevel="0" collapsed="false">
      <c r="A39" s="5" t="s">
        <v>107</v>
      </c>
      <c r="B39" s="6" t="n">
        <v>18000</v>
      </c>
      <c r="C39" s="6" t="n">
        <v>18000</v>
      </c>
      <c r="D39" s="6" t="n">
        <f aca="false">C39-B39</f>
        <v>0</v>
      </c>
      <c r="E39" s="6" t="n">
        <v>0</v>
      </c>
      <c r="F39" s="6" t="n">
        <f aca="false">C39-E39</f>
        <v>18000</v>
      </c>
      <c r="G39" s="8" t="s">
        <v>108</v>
      </c>
    </row>
    <row r="40" customFormat="false" ht="15" hidden="false" customHeight="true" outlineLevel="0" collapsed="false">
      <c r="A40" s="9" t="s">
        <v>30</v>
      </c>
      <c r="B40" s="10" t="n">
        <v>2000</v>
      </c>
      <c r="C40" s="10" t="n">
        <v>2000</v>
      </c>
      <c r="D40" s="10" t="n">
        <f aca="false">C40-B40</f>
        <v>0</v>
      </c>
      <c r="E40" s="10" t="n">
        <v>2000</v>
      </c>
      <c r="F40" s="10" t="n">
        <f aca="false">C40-E40</f>
        <v>0</v>
      </c>
      <c r="G40" s="12" t="s">
        <v>109</v>
      </c>
    </row>
    <row r="41" customFormat="false" ht="15" hidden="false" customHeight="true" outlineLevel="0" collapsed="false">
      <c r="A41" s="5" t="s">
        <v>110</v>
      </c>
      <c r="B41" s="6" t="n">
        <v>0</v>
      </c>
      <c r="C41" s="6" t="n">
        <v>10000</v>
      </c>
      <c r="D41" s="6" t="n">
        <f aca="false">C41-B41</f>
        <v>10000</v>
      </c>
      <c r="E41" s="6" t="n">
        <v>0</v>
      </c>
      <c r="F41" s="6" t="n">
        <f aca="false">C41-E41</f>
        <v>10000</v>
      </c>
      <c r="G41" s="8" t="s">
        <v>111</v>
      </c>
    </row>
    <row r="42" customFormat="false" ht="15" hidden="false" customHeight="true" outlineLevel="0" collapsed="false">
      <c r="A42" s="9" t="s">
        <v>32</v>
      </c>
      <c r="B42" s="10" t="n">
        <v>100000</v>
      </c>
      <c r="C42" s="10" t="n">
        <v>30000</v>
      </c>
      <c r="D42" s="10" t="n">
        <f aca="false">C42-B42</f>
        <v>-70000</v>
      </c>
      <c r="E42" s="10" t="n">
        <v>0</v>
      </c>
      <c r="F42" s="10" t="n">
        <f aca="false">C42-E42</f>
        <v>30000</v>
      </c>
      <c r="G42" s="12" t="s">
        <v>112</v>
      </c>
    </row>
    <row r="43" customFormat="false" ht="15" hidden="false" customHeight="true" outlineLevel="0" collapsed="false">
      <c r="A43" s="5" t="s">
        <v>113</v>
      </c>
      <c r="B43" s="6" t="n">
        <v>0</v>
      </c>
      <c r="C43" s="6" t="n">
        <v>3500</v>
      </c>
      <c r="D43" s="6" t="n">
        <f aca="false">C43-B43</f>
        <v>3500</v>
      </c>
      <c r="E43" s="6" t="n">
        <v>0</v>
      </c>
      <c r="F43" s="6" t="n">
        <f aca="false">C43-E43</f>
        <v>3500</v>
      </c>
      <c r="G43" s="8" t="s">
        <v>114</v>
      </c>
    </row>
    <row r="44" customFormat="false" ht="15" hidden="false" customHeight="true" outlineLevel="0" collapsed="false">
      <c r="A44" s="9" t="s">
        <v>115</v>
      </c>
      <c r="B44" s="10" t="n">
        <v>0</v>
      </c>
      <c r="C44" s="10" t="n">
        <f aca="false">'11. Patio Build'!E83</f>
        <v>61563.85</v>
      </c>
      <c r="D44" s="10" t="n">
        <f aca="false">C44-B44</f>
        <v>61563.85</v>
      </c>
      <c r="E44" s="10" t="n">
        <v>0</v>
      </c>
      <c r="F44" s="10" t="n">
        <f aca="false">C44-E44</f>
        <v>61563.85</v>
      </c>
      <c r="G44" s="12" t="s">
        <v>116</v>
      </c>
    </row>
    <row r="45" customFormat="false" ht="15" hidden="false" customHeight="true" outlineLevel="0" collapsed="false">
      <c r="A45" s="5" t="s">
        <v>117</v>
      </c>
      <c r="B45" s="6" t="n">
        <v>0</v>
      </c>
      <c r="C45" s="6" t="n">
        <v>0</v>
      </c>
      <c r="D45" s="6" t="n">
        <f aca="false">C45-B45</f>
        <v>0</v>
      </c>
      <c r="E45" s="6" t="n">
        <v>0</v>
      </c>
      <c r="F45" s="6" t="n">
        <f aca="false">C45-E45</f>
        <v>0</v>
      </c>
      <c r="G45" s="8" t="s">
        <v>118</v>
      </c>
    </row>
    <row r="46" customFormat="false" ht="15" hidden="false" customHeight="true" outlineLevel="0" collapsed="false">
      <c r="A46" s="13" t="s">
        <v>119</v>
      </c>
      <c r="B46" s="14" t="n">
        <f aca="false">SUM(B25:B45)</f>
        <v>600000</v>
      </c>
      <c r="C46" s="14" t="n">
        <f aca="false">SUM(C25:C45)</f>
        <v>1390641.24</v>
      </c>
      <c r="D46" s="14" t="n">
        <f aca="false">C46-B46</f>
        <v>790641.24</v>
      </c>
      <c r="E46" s="14" t="n">
        <f aca="false">SUM(E25:E45)</f>
        <v>242748.54</v>
      </c>
      <c r="F46" s="14" t="n">
        <f aca="false">C46-E46</f>
        <v>1147892.7</v>
      </c>
      <c r="G46" s="13"/>
    </row>
    <row r="47" customFormat="false" ht="15" hidden="false" customHeight="true" outlineLevel="0" collapsed="false">
      <c r="A47" s="16" t="s">
        <v>120</v>
      </c>
      <c r="B47" s="16"/>
      <c r="C47" s="16"/>
      <c r="D47" s="16"/>
      <c r="E47" s="16"/>
      <c r="F47" s="16"/>
      <c r="G47" s="16"/>
    </row>
    <row r="48" customFormat="false" ht="15" hidden="false" customHeight="true" outlineLevel="0" collapsed="false">
      <c r="A48" s="9" t="s">
        <v>121</v>
      </c>
      <c r="B48" s="9"/>
      <c r="C48" s="10" t="n">
        <f aca="false">C46</f>
        <v>1390641.24</v>
      </c>
      <c r="D48" s="12"/>
      <c r="E48" s="9"/>
      <c r="F48" s="9"/>
      <c r="G48" s="9"/>
    </row>
    <row r="49" customFormat="false" ht="15" hidden="false" customHeight="true" outlineLevel="0" collapsed="false">
      <c r="A49" s="5" t="s">
        <v>122</v>
      </c>
      <c r="B49" s="5"/>
      <c r="C49" s="6" t="n">
        <f aca="false">C25*0.15</f>
        <v>135756.432</v>
      </c>
      <c r="D49" s="8"/>
      <c r="E49" s="5"/>
      <c r="F49" s="5"/>
      <c r="G49" s="5"/>
    </row>
    <row r="50" customFormat="false" ht="15" hidden="false" customHeight="true" outlineLevel="0" collapsed="false">
      <c r="A50" s="9" t="s">
        <v>123</v>
      </c>
      <c r="B50" s="9"/>
      <c r="C50" s="10" t="n">
        <f aca="false">C21</f>
        <v>90504.288</v>
      </c>
      <c r="D50" s="12"/>
      <c r="E50" s="9"/>
      <c r="F50" s="9"/>
      <c r="G50" s="9"/>
    </row>
    <row r="51" customFormat="false" ht="15" hidden="false" customHeight="true" outlineLevel="0" collapsed="false">
      <c r="A51" s="5" t="s">
        <v>124</v>
      </c>
      <c r="B51" s="5"/>
      <c r="C51" s="6" t="n">
        <f aca="false">C48+C49+C50</f>
        <v>1616901.96</v>
      </c>
      <c r="D51" s="8"/>
      <c r="E51" s="5"/>
      <c r="F51" s="5"/>
      <c r="G51" s="5"/>
    </row>
    <row r="52" customFormat="false" ht="15" hidden="false" customHeight="true" outlineLevel="0" collapsed="false">
      <c r="A52" s="9" t="s">
        <v>125</v>
      </c>
      <c r="B52" s="9"/>
      <c r="C52" s="10" t="n">
        <f aca="false">-E46</f>
        <v>-242748.54</v>
      </c>
      <c r="D52" s="12"/>
      <c r="E52" s="9"/>
      <c r="F52" s="9"/>
      <c r="G52" s="9"/>
    </row>
    <row r="53" customFormat="false" ht="15" hidden="false" customHeight="true" outlineLevel="0" collapsed="false">
      <c r="A53" s="13" t="s">
        <v>126</v>
      </c>
      <c r="B53" s="13"/>
      <c r="C53" s="14" t="n">
        <f aca="false">C51+C52</f>
        <v>1374153.42</v>
      </c>
      <c r="D53" s="13"/>
      <c r="E53" s="13"/>
      <c r="F53" s="13"/>
      <c r="G53" s="13"/>
    </row>
    <row r="54" customFormat="false" ht="15" hidden="false" customHeight="true" outlineLevel="0" collapsed="false">
      <c r="A54" s="21"/>
      <c r="C54" s="22"/>
    </row>
    <row r="55" customFormat="false" ht="15" hidden="false" customHeight="true" outlineLevel="0" collapsed="false">
      <c r="A55" s="23" t="s">
        <v>127</v>
      </c>
      <c r="B55" s="24"/>
      <c r="C55" s="25" t="n">
        <v>413864</v>
      </c>
      <c r="D55" s="24" t="s">
        <v>128</v>
      </c>
      <c r="E55" s="24"/>
      <c r="F55" s="24"/>
      <c r="G55" s="24"/>
    </row>
    <row r="56" customFormat="false" ht="15" hidden="false" customHeight="true" outlineLevel="0" collapsed="false">
      <c r="A56" s="24" t="s">
        <v>129</v>
      </c>
      <c r="B56" s="26"/>
      <c r="C56" s="6"/>
      <c r="D56" s="26"/>
      <c r="E56" s="26"/>
      <c r="F56" s="26"/>
      <c r="G56" s="24"/>
    </row>
    <row r="57" customFormat="false" ht="15" hidden="false" customHeight="true" outlineLevel="0" collapsed="false">
      <c r="A57" s="27" t="s">
        <v>130</v>
      </c>
      <c r="B57" s="27"/>
      <c r="C57" s="28" t="n">
        <f aca="false">C55-C51</f>
        <v>-1203037.96</v>
      </c>
      <c r="D57" s="27"/>
      <c r="E57" s="27"/>
      <c r="F57" s="27"/>
      <c r="G57" s="27"/>
    </row>
  </sheetData>
  <mergeCells count="4">
    <mergeCell ref="A1:G1"/>
    <mergeCell ref="A2:G2"/>
    <mergeCell ref="A4:G4"/>
    <mergeCell ref="A23:G23"/>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C3E6B"/>
    <pageSetUpPr fitToPage="false"/>
  </sheetPr>
  <dimension ref="A1:AC56"/>
  <sheetViews>
    <sheetView showFormulas="false" showGridLines="true" showRowColHeaders="true" showZeros="true" rightToLeft="false" tabSelected="false" showOutlineSymbols="true" defaultGridColor="true" view="normal" topLeftCell="A1" colorId="64" zoomScale="115" zoomScaleNormal="115" zoomScalePageLayoutView="100" workbookViewId="0">
      <pane xSplit="1" ySplit="3" topLeftCell="B25" activePane="bottomRight" state="frozen"/>
      <selection pane="topLeft" activeCell="A1" activeCellId="0" sqref="A1"/>
      <selection pane="topRight" activeCell="B1" activeCellId="0" sqref="B1"/>
      <selection pane="bottomLeft" activeCell="A25" activeCellId="0" sqref="A25"/>
      <selection pane="bottomRight" activeCell="K62" activeCellId="0" sqref="K62"/>
    </sheetView>
  </sheetViews>
  <sheetFormatPr defaultColWidth="8.66796875" defaultRowHeight="15" customHeight="true" zeroHeight="false" outlineLevelRow="0" outlineLevelCol="0"/>
  <cols>
    <col collapsed="false" customWidth="true" hidden="false" outlineLevel="0" max="1" min="1" style="0" width="40"/>
    <col collapsed="false" customWidth="true" hidden="false" outlineLevel="0" max="13" min="2" style="0" width="12"/>
    <col collapsed="false" customWidth="true" hidden="false" outlineLevel="0" max="14" min="14" style="0" width="14"/>
    <col collapsed="false" customWidth="true" hidden="false" outlineLevel="0" max="27" min="15" style="0" width="12"/>
    <col collapsed="false" customWidth="true" hidden="false" outlineLevel="0" max="28" min="28" style="0" width="14"/>
    <col collapsed="false" customWidth="true" hidden="false" outlineLevel="0" max="29" min="29" style="0" width="12"/>
  </cols>
  <sheetData>
    <row r="1" customFormat="false" ht="30" hidden="false" customHeight="true" outlineLevel="0" collapsed="false">
      <c r="A1" s="1" t="s">
        <v>131</v>
      </c>
      <c r="B1" s="1"/>
      <c r="C1" s="1"/>
      <c r="D1" s="1"/>
      <c r="E1" s="1"/>
      <c r="F1" s="1"/>
      <c r="G1" s="1"/>
      <c r="H1" s="1"/>
      <c r="I1" s="1"/>
      <c r="J1" s="1"/>
      <c r="K1" s="1"/>
      <c r="L1" s="1"/>
      <c r="M1" s="1"/>
      <c r="N1" s="1"/>
      <c r="O1" s="1"/>
      <c r="P1" s="1"/>
      <c r="Q1" s="1"/>
      <c r="R1" s="1"/>
      <c r="S1" s="1"/>
      <c r="T1" s="1"/>
      <c r="U1" s="1"/>
      <c r="V1" s="1"/>
      <c r="W1" s="1"/>
      <c r="X1" s="1"/>
      <c r="Y1" s="1"/>
      <c r="Z1" s="1"/>
      <c r="AA1" s="1"/>
      <c r="AB1" s="1"/>
      <c r="AC1" s="1"/>
    </row>
    <row r="2" customFormat="false" ht="15" hidden="false" customHeight="true" outlineLevel="0" collapsed="false">
      <c r="A2" s="29"/>
      <c r="B2" s="29" t="s">
        <v>132</v>
      </c>
      <c r="C2" s="29"/>
      <c r="D2" s="29"/>
      <c r="E2" s="29"/>
      <c r="F2" s="29"/>
      <c r="G2" s="29"/>
      <c r="H2" s="29"/>
      <c r="I2" s="29"/>
      <c r="J2" s="29"/>
      <c r="K2" s="29"/>
      <c r="L2" s="29"/>
      <c r="M2" s="29"/>
      <c r="N2" s="29"/>
      <c r="O2" s="29"/>
      <c r="P2" s="29" t="s">
        <v>133</v>
      </c>
      <c r="Q2" s="29"/>
      <c r="R2" s="29"/>
      <c r="S2" s="29"/>
      <c r="T2" s="29"/>
      <c r="U2" s="29"/>
      <c r="V2" s="29"/>
      <c r="W2" s="29"/>
      <c r="X2" s="29"/>
      <c r="Y2" s="29"/>
      <c r="Z2" s="29"/>
      <c r="AA2" s="29"/>
      <c r="AB2" s="29"/>
      <c r="AC2" s="29"/>
    </row>
    <row r="3" customFormat="false" ht="15" hidden="false" customHeight="true" outlineLevel="0" collapsed="false">
      <c r="A3" s="4"/>
      <c r="B3" s="4" t="s">
        <v>134</v>
      </c>
      <c r="C3" s="4" t="s">
        <v>135</v>
      </c>
      <c r="D3" s="4" t="s">
        <v>136</v>
      </c>
      <c r="E3" s="4" t="s">
        <v>137</v>
      </c>
      <c r="F3" s="4" t="s">
        <v>138</v>
      </c>
      <c r="G3" s="4" t="s">
        <v>139</v>
      </c>
      <c r="H3" s="4" t="s">
        <v>140</v>
      </c>
      <c r="I3" s="4" t="s">
        <v>141</v>
      </c>
      <c r="J3" s="4" t="s">
        <v>142</v>
      </c>
      <c r="K3" s="4" t="s">
        <v>143</v>
      </c>
      <c r="L3" s="4" t="s">
        <v>144</v>
      </c>
      <c r="M3" s="4" t="s">
        <v>145</v>
      </c>
      <c r="N3" s="4" t="s">
        <v>146</v>
      </c>
      <c r="O3" s="4"/>
      <c r="P3" s="4" t="s">
        <v>134</v>
      </c>
      <c r="Q3" s="4" t="s">
        <v>135</v>
      </c>
      <c r="R3" s="4" t="s">
        <v>136</v>
      </c>
      <c r="S3" s="4" t="s">
        <v>137</v>
      </c>
      <c r="T3" s="4" t="s">
        <v>138</v>
      </c>
      <c r="U3" s="4" t="s">
        <v>139</v>
      </c>
      <c r="V3" s="4" t="s">
        <v>140</v>
      </c>
      <c r="W3" s="4" t="s">
        <v>141</v>
      </c>
      <c r="X3" s="4" t="s">
        <v>142</v>
      </c>
      <c r="Y3" s="4" t="s">
        <v>143</v>
      </c>
      <c r="Z3" s="4" t="s">
        <v>144</v>
      </c>
      <c r="AA3" s="4" t="s">
        <v>145</v>
      </c>
      <c r="AB3" s="4" t="s">
        <v>147</v>
      </c>
      <c r="AC3" s="4"/>
    </row>
    <row r="4" customFormat="false" ht="15" hidden="false" customHeight="true" outlineLevel="0" collapsed="false">
      <c r="A4" s="16" t="s">
        <v>148</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row>
    <row r="5" customFormat="false" ht="15" hidden="false" customHeight="true" outlineLevel="0" collapsed="false">
      <c r="A5" s="5" t="s">
        <v>149</v>
      </c>
      <c r="B5" s="30" t="n">
        <v>0</v>
      </c>
      <c r="C5" s="30" t="n">
        <v>0</v>
      </c>
      <c r="D5" s="30" t="n">
        <v>0</v>
      </c>
      <c r="E5" s="30" t="n">
        <v>0</v>
      </c>
      <c r="F5" s="30" t="n">
        <v>0</v>
      </c>
      <c r="G5" s="30" t="n">
        <v>100</v>
      </c>
      <c r="H5" s="30" t="n">
        <v>120</v>
      </c>
      <c r="I5" s="30" t="n">
        <v>120</v>
      </c>
      <c r="J5" s="30" t="n">
        <v>100</v>
      </c>
      <c r="K5" s="30" t="n">
        <v>58</v>
      </c>
      <c r="L5" s="30" t="n">
        <v>54</v>
      </c>
      <c r="M5" s="30" t="n">
        <v>60</v>
      </c>
      <c r="N5" s="30"/>
      <c r="O5" s="30"/>
      <c r="P5" s="30" t="n">
        <v>54</v>
      </c>
      <c r="Q5" s="30" t="n">
        <v>60</v>
      </c>
      <c r="R5" s="30" t="n">
        <v>60</v>
      </c>
      <c r="S5" s="30" t="n">
        <v>65</v>
      </c>
      <c r="T5" s="30" t="n">
        <v>65</v>
      </c>
      <c r="U5" s="30" t="n">
        <v>100</v>
      </c>
      <c r="V5" s="30" t="n">
        <v>120</v>
      </c>
      <c r="W5" s="30" t="n">
        <v>120</v>
      </c>
      <c r="X5" s="30" t="n">
        <v>80</v>
      </c>
      <c r="Y5" s="30" t="n">
        <v>65</v>
      </c>
      <c r="Z5" s="30" t="n">
        <v>60</v>
      </c>
      <c r="AA5" s="30" t="n">
        <v>65</v>
      </c>
      <c r="AB5" s="30"/>
      <c r="AC5" s="30"/>
    </row>
    <row r="6" customFormat="false" ht="15" hidden="false" customHeight="true" outlineLevel="0" collapsed="false">
      <c r="A6" s="9" t="s">
        <v>150</v>
      </c>
      <c r="B6" s="31" t="n">
        <v>0</v>
      </c>
      <c r="C6" s="31" t="n">
        <v>0</v>
      </c>
      <c r="D6" s="31" t="n">
        <v>0</v>
      </c>
      <c r="E6" s="31" t="n">
        <v>0</v>
      </c>
      <c r="F6" s="31" t="n">
        <v>0</v>
      </c>
      <c r="G6" s="31" t="n">
        <v>12</v>
      </c>
      <c r="H6" s="31" t="n">
        <v>22</v>
      </c>
      <c r="I6" s="31" t="n">
        <v>22</v>
      </c>
      <c r="J6" s="31" t="n">
        <v>20</v>
      </c>
      <c r="K6" s="31" t="n">
        <v>20</v>
      </c>
      <c r="L6" s="31" t="n">
        <v>20</v>
      </c>
      <c r="M6" s="31" t="n">
        <v>17</v>
      </c>
      <c r="N6" s="31"/>
      <c r="O6" s="31"/>
      <c r="P6" s="31" t="n">
        <v>20</v>
      </c>
      <c r="Q6" s="31" t="n">
        <v>20</v>
      </c>
      <c r="R6" s="31" t="n">
        <v>20</v>
      </c>
      <c r="S6" s="31" t="n">
        <v>20</v>
      </c>
      <c r="T6" s="31" t="n">
        <v>20</v>
      </c>
      <c r="U6" s="31" t="n">
        <v>24</v>
      </c>
      <c r="V6" s="31" t="n">
        <v>24</v>
      </c>
      <c r="W6" s="31" t="n">
        <v>24</v>
      </c>
      <c r="X6" s="31" t="n">
        <v>24</v>
      </c>
      <c r="Y6" s="31" t="n">
        <v>20</v>
      </c>
      <c r="Z6" s="31" t="n">
        <v>20</v>
      </c>
      <c r="AA6" s="31" t="n">
        <v>20</v>
      </c>
      <c r="AB6" s="31"/>
      <c r="AC6" s="31"/>
    </row>
    <row r="7" customFormat="false" ht="15" hidden="false" customHeight="true" outlineLevel="0" collapsed="false">
      <c r="A7" s="5" t="s">
        <v>151</v>
      </c>
      <c r="B7" s="30" t="n">
        <v>0</v>
      </c>
      <c r="C7" s="30" t="n">
        <v>0</v>
      </c>
      <c r="D7" s="30" t="n">
        <v>0</v>
      </c>
      <c r="E7" s="30" t="n">
        <v>0</v>
      </c>
      <c r="F7" s="30" t="n">
        <v>0</v>
      </c>
      <c r="G7" s="30" t="n">
        <v>110</v>
      </c>
      <c r="H7" s="30" t="n">
        <v>110</v>
      </c>
      <c r="I7" s="30" t="n">
        <v>110</v>
      </c>
      <c r="J7" s="30" t="n">
        <v>130</v>
      </c>
      <c r="K7" s="30" t="n">
        <v>130</v>
      </c>
      <c r="L7" s="30" t="n">
        <v>130</v>
      </c>
      <c r="M7" s="30" t="n">
        <v>130</v>
      </c>
      <c r="N7" s="30"/>
      <c r="O7" s="30"/>
      <c r="P7" s="30" t="n">
        <v>105</v>
      </c>
      <c r="Q7" s="30" t="n">
        <v>105</v>
      </c>
      <c r="R7" s="30" t="n">
        <v>105</v>
      </c>
      <c r="S7" s="30" t="n">
        <v>105</v>
      </c>
      <c r="T7" s="30" t="n">
        <v>105</v>
      </c>
      <c r="U7" s="30" t="n">
        <v>80</v>
      </c>
      <c r="V7" s="30" t="n">
        <v>80</v>
      </c>
      <c r="W7" s="30" t="n">
        <v>80</v>
      </c>
      <c r="X7" s="30" t="n">
        <v>105</v>
      </c>
      <c r="Y7" s="30" t="n">
        <v>105</v>
      </c>
      <c r="Z7" s="30" t="n">
        <v>105</v>
      </c>
      <c r="AA7" s="30" t="n">
        <v>105</v>
      </c>
      <c r="AB7" s="30"/>
      <c r="AC7" s="30"/>
    </row>
    <row r="8" customFormat="false" ht="15" hidden="false" customHeight="true" outlineLevel="0" collapsed="false">
      <c r="A8" s="9"/>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row>
    <row r="9" customFormat="false" ht="15" hidden="false" customHeight="true" outlineLevel="0" collapsed="false">
      <c r="A9" s="16" t="s">
        <v>152</v>
      </c>
      <c r="B9" s="16"/>
      <c r="C9" s="16"/>
      <c r="D9" s="16"/>
      <c r="E9" s="16"/>
      <c r="F9" s="16"/>
      <c r="G9" s="16"/>
      <c r="H9" s="16"/>
      <c r="I9" s="16"/>
      <c r="J9" s="16"/>
      <c r="K9" s="16"/>
      <c r="L9" s="16"/>
      <c r="M9" s="16"/>
      <c r="N9" s="16"/>
      <c r="O9" s="16"/>
      <c r="P9" s="16"/>
      <c r="Q9" s="16"/>
      <c r="R9" s="16"/>
      <c r="S9" s="16"/>
      <c r="T9" s="16"/>
      <c r="U9" s="16"/>
      <c r="V9" s="16"/>
      <c r="W9" s="16"/>
      <c r="X9" s="16"/>
      <c r="Y9" s="16"/>
      <c r="Z9" s="16"/>
      <c r="AA9" s="16"/>
      <c r="AB9" s="16"/>
      <c r="AC9" s="16"/>
    </row>
    <row r="10" customFormat="false" ht="15" hidden="false" customHeight="true" outlineLevel="0" collapsed="false">
      <c r="A10" s="9" t="s">
        <v>153</v>
      </c>
      <c r="B10" s="10" t="n">
        <f aca="false">B5*B6</f>
        <v>0</v>
      </c>
      <c r="C10" s="10" t="n">
        <f aca="false">C5*C6</f>
        <v>0</v>
      </c>
      <c r="D10" s="10" t="n">
        <f aca="false">D5*D6</f>
        <v>0</v>
      </c>
      <c r="E10" s="10" t="n">
        <f aca="false">E5*E6</f>
        <v>0</v>
      </c>
      <c r="F10" s="10" t="n">
        <f aca="false">F5*F6</f>
        <v>0</v>
      </c>
      <c r="G10" s="10" t="n">
        <f aca="false">G5*G6</f>
        <v>1200</v>
      </c>
      <c r="H10" s="10" t="n">
        <f aca="false">H5*H6</f>
        <v>2640</v>
      </c>
      <c r="I10" s="10" t="n">
        <f aca="false">I5*I6</f>
        <v>2640</v>
      </c>
      <c r="J10" s="10" t="n">
        <f aca="false">J5*J6</f>
        <v>2000</v>
      </c>
      <c r="K10" s="10" t="n">
        <f aca="false">K5*K6</f>
        <v>1160</v>
      </c>
      <c r="L10" s="10" t="n">
        <f aca="false">L5*L6</f>
        <v>1080</v>
      </c>
      <c r="M10" s="10" t="n">
        <f aca="false">M5*M6</f>
        <v>1020</v>
      </c>
      <c r="N10" s="10" t="n">
        <f aca="false">SUM(B10:M10)</f>
        <v>11740</v>
      </c>
      <c r="O10" s="10"/>
      <c r="P10" s="10" t="n">
        <f aca="false">P5*P6</f>
        <v>1080</v>
      </c>
      <c r="Q10" s="10" t="n">
        <f aca="false">Q5*Q6</f>
        <v>1200</v>
      </c>
      <c r="R10" s="10" t="n">
        <f aca="false">R5*R6</f>
        <v>1200</v>
      </c>
      <c r="S10" s="10" t="n">
        <f aca="false">S5*S6</f>
        <v>1300</v>
      </c>
      <c r="T10" s="10" t="n">
        <f aca="false">T5*T6</f>
        <v>1300</v>
      </c>
      <c r="U10" s="10" t="n">
        <f aca="false">U5*U6</f>
        <v>2400</v>
      </c>
      <c r="V10" s="10" t="n">
        <f aca="false">V5*V6</f>
        <v>2880</v>
      </c>
      <c r="W10" s="10" t="n">
        <f aca="false">W5*W6</f>
        <v>2880</v>
      </c>
      <c r="X10" s="10" t="n">
        <f aca="false">X5*X6</f>
        <v>1920</v>
      </c>
      <c r="Y10" s="10" t="n">
        <f aca="false">Y5*Y6</f>
        <v>1300</v>
      </c>
      <c r="Z10" s="10" t="n">
        <f aca="false">Z5*Z6</f>
        <v>1200</v>
      </c>
      <c r="AA10" s="10" t="n">
        <f aca="false">AA5*AA6</f>
        <v>1300</v>
      </c>
      <c r="AB10" s="10" t="n">
        <f aca="false">SUM(P10:AA10)</f>
        <v>19960</v>
      </c>
      <c r="AC10" s="10"/>
    </row>
    <row r="11" customFormat="false" ht="15" hidden="false" customHeight="true" outlineLevel="0" collapsed="false">
      <c r="A11" s="5" t="s">
        <v>154</v>
      </c>
      <c r="B11" s="6" t="n">
        <f aca="false">B10*B7</f>
        <v>0</v>
      </c>
      <c r="C11" s="6" t="n">
        <f aca="false">C10*C7</f>
        <v>0</v>
      </c>
      <c r="D11" s="6" t="n">
        <f aca="false">D10*D7</f>
        <v>0</v>
      </c>
      <c r="E11" s="6" t="n">
        <f aca="false">E10*E7</f>
        <v>0</v>
      </c>
      <c r="F11" s="6" t="n">
        <f aca="false">F10*F7</f>
        <v>0</v>
      </c>
      <c r="G11" s="6" t="n">
        <f aca="false">G10*G7</f>
        <v>132000</v>
      </c>
      <c r="H11" s="6" t="n">
        <f aca="false">H10*H7</f>
        <v>290400</v>
      </c>
      <c r="I11" s="6" t="n">
        <f aca="false">I10*I7</f>
        <v>290400</v>
      </c>
      <c r="J11" s="6" t="n">
        <f aca="false">J10*J7</f>
        <v>260000</v>
      </c>
      <c r="K11" s="6" t="n">
        <f aca="false">K10*K7</f>
        <v>150800</v>
      </c>
      <c r="L11" s="6" t="n">
        <f aca="false">L10*L7</f>
        <v>140400</v>
      </c>
      <c r="M11" s="6" t="n">
        <f aca="false">M10*M7</f>
        <v>132600</v>
      </c>
      <c r="N11" s="6" t="n">
        <f aca="false">SUM(B11:M11)</f>
        <v>1396600</v>
      </c>
      <c r="O11" s="6"/>
      <c r="P11" s="6" t="n">
        <f aca="false">P10*P7</f>
        <v>113400</v>
      </c>
      <c r="Q11" s="6" t="n">
        <f aca="false">Q10*Q7</f>
        <v>126000</v>
      </c>
      <c r="R11" s="6" t="n">
        <f aca="false">R10*R7</f>
        <v>126000</v>
      </c>
      <c r="S11" s="6" t="n">
        <f aca="false">S10*S7</f>
        <v>136500</v>
      </c>
      <c r="T11" s="6" t="n">
        <f aca="false">T10*T7</f>
        <v>136500</v>
      </c>
      <c r="U11" s="6" t="n">
        <f aca="false">U10*U7</f>
        <v>192000</v>
      </c>
      <c r="V11" s="6" t="n">
        <f aca="false">V10*V7</f>
        <v>230400</v>
      </c>
      <c r="W11" s="6" t="n">
        <f aca="false">W10*W7</f>
        <v>230400</v>
      </c>
      <c r="X11" s="6" t="n">
        <f aca="false">X10*X7</f>
        <v>201600</v>
      </c>
      <c r="Y11" s="6" t="n">
        <f aca="false">Y10*Y7</f>
        <v>136500</v>
      </c>
      <c r="Z11" s="6" t="n">
        <f aca="false">Z10*Z7</f>
        <v>126000</v>
      </c>
      <c r="AA11" s="6" t="n">
        <f aca="false">AA10*AA7</f>
        <v>136500</v>
      </c>
      <c r="AB11" s="6" t="n">
        <f aca="false">SUM(P11:AA11)</f>
        <v>1891800</v>
      </c>
      <c r="AC11" s="6"/>
    </row>
    <row r="12" customFormat="false" ht="15" hidden="false" customHeight="true" outlineLevel="0" collapsed="false">
      <c r="A12" s="9" t="s">
        <v>155</v>
      </c>
      <c r="B12" s="10" t="n">
        <v>0</v>
      </c>
      <c r="C12" s="10" t="n">
        <v>3500</v>
      </c>
      <c r="D12" s="10" t="n">
        <v>5000</v>
      </c>
      <c r="E12" s="10" t="n">
        <v>5000</v>
      </c>
      <c r="F12" s="10" t="n">
        <v>5000</v>
      </c>
      <c r="G12" s="10" t="n">
        <v>3500</v>
      </c>
      <c r="H12" s="10" t="n">
        <v>3500</v>
      </c>
      <c r="I12" s="10" t="n">
        <v>3500</v>
      </c>
      <c r="J12" s="10" t="n">
        <v>3500</v>
      </c>
      <c r="K12" s="10" t="n">
        <v>3500</v>
      </c>
      <c r="L12" s="10" t="n">
        <v>3500</v>
      </c>
      <c r="M12" s="10" t="n">
        <v>3500</v>
      </c>
      <c r="N12" s="10" t="n">
        <f aca="false">SUM(B12:M12)</f>
        <v>43000</v>
      </c>
      <c r="O12" s="10"/>
      <c r="P12" s="10" t="n">
        <v>4000</v>
      </c>
      <c r="Q12" s="10" t="n">
        <v>4000</v>
      </c>
      <c r="R12" s="10" t="n">
        <v>4000</v>
      </c>
      <c r="S12" s="10" t="n">
        <v>4000</v>
      </c>
      <c r="T12" s="10" t="n">
        <v>4000</v>
      </c>
      <c r="U12" s="10" t="n">
        <v>4000</v>
      </c>
      <c r="V12" s="10" t="n">
        <v>4000</v>
      </c>
      <c r="W12" s="10" t="n">
        <v>4000</v>
      </c>
      <c r="X12" s="10" t="n">
        <v>4000</v>
      </c>
      <c r="Y12" s="10" t="n">
        <v>4000</v>
      </c>
      <c r="Z12" s="10" t="n">
        <v>4000</v>
      </c>
      <c r="AA12" s="10" t="n">
        <v>4000</v>
      </c>
      <c r="AB12" s="10" t="n">
        <f aca="false">SUM(P12:AA12)</f>
        <v>48000</v>
      </c>
      <c r="AC12" s="10"/>
    </row>
    <row r="13" customFormat="false" ht="15" hidden="false" customHeight="true" outlineLevel="0" collapsed="false">
      <c r="A13" s="19" t="s">
        <v>156</v>
      </c>
      <c r="B13" s="20" t="n">
        <f aca="false">B11+B12</f>
        <v>0</v>
      </c>
      <c r="C13" s="20" t="n">
        <f aca="false">C11+C12</f>
        <v>3500</v>
      </c>
      <c r="D13" s="20" t="n">
        <f aca="false">D11+D12</f>
        <v>5000</v>
      </c>
      <c r="E13" s="20" t="n">
        <f aca="false">E11+E12</f>
        <v>5000</v>
      </c>
      <c r="F13" s="20" t="n">
        <f aca="false">F11+F12</f>
        <v>5000</v>
      </c>
      <c r="G13" s="20" t="n">
        <f aca="false">G11+G12</f>
        <v>135500</v>
      </c>
      <c r="H13" s="20" t="n">
        <f aca="false">H11+H12</f>
        <v>293900</v>
      </c>
      <c r="I13" s="20" t="n">
        <f aca="false">I11+I12</f>
        <v>293900</v>
      </c>
      <c r="J13" s="20" t="n">
        <f aca="false">J11+J12</f>
        <v>263500</v>
      </c>
      <c r="K13" s="20" t="n">
        <f aca="false">K11+K12</f>
        <v>154300</v>
      </c>
      <c r="L13" s="20" t="n">
        <f aca="false">L11+L12</f>
        <v>143900</v>
      </c>
      <c r="M13" s="20" t="n">
        <f aca="false">M11+M12</f>
        <v>136100</v>
      </c>
      <c r="N13" s="20" t="n">
        <f aca="false">SUM(B13:M13)</f>
        <v>1439600</v>
      </c>
      <c r="O13" s="20"/>
      <c r="P13" s="20" t="n">
        <f aca="false">P11+P12</f>
        <v>117400</v>
      </c>
      <c r="Q13" s="20" t="n">
        <f aca="false">Q11+Q12</f>
        <v>130000</v>
      </c>
      <c r="R13" s="20" t="n">
        <f aca="false">R11+R12</f>
        <v>130000</v>
      </c>
      <c r="S13" s="20" t="n">
        <f aca="false">S11+S12</f>
        <v>140500</v>
      </c>
      <c r="T13" s="20" t="n">
        <f aca="false">T11+T12</f>
        <v>140500</v>
      </c>
      <c r="U13" s="20" t="n">
        <f aca="false">U11+U12</f>
        <v>196000</v>
      </c>
      <c r="V13" s="20" t="n">
        <f aca="false">V11+V12</f>
        <v>234400</v>
      </c>
      <c r="W13" s="20" t="n">
        <f aca="false">W11+W12</f>
        <v>234400</v>
      </c>
      <c r="X13" s="20" t="n">
        <f aca="false">X11+X12</f>
        <v>205600</v>
      </c>
      <c r="Y13" s="20" t="n">
        <f aca="false">Y11+Y12</f>
        <v>140500</v>
      </c>
      <c r="Z13" s="20" t="n">
        <f aca="false">Z11+Z12</f>
        <v>130000</v>
      </c>
      <c r="AA13" s="20" t="n">
        <f aca="false">AA11+AA12</f>
        <v>140500</v>
      </c>
      <c r="AB13" s="20" t="n">
        <f aca="false">SUM(P13:AA13)</f>
        <v>1939800</v>
      </c>
      <c r="AC13" s="20"/>
    </row>
    <row r="14" customFormat="false" ht="15" hidden="false" customHeight="true" outlineLevel="0" collapsed="false">
      <c r="A14" s="9"/>
      <c r="B14" s="10"/>
      <c r="C14" s="10"/>
      <c r="D14" s="10"/>
      <c r="E14" s="10"/>
      <c r="F14" s="10"/>
      <c r="G14" s="10"/>
      <c r="H14" s="10"/>
      <c r="I14" s="10"/>
      <c r="J14" s="10"/>
      <c r="K14" s="10"/>
      <c r="L14" s="10"/>
      <c r="M14" s="10"/>
      <c r="N14" s="10"/>
      <c r="O14" s="10"/>
      <c r="P14" s="10"/>
      <c r="Q14" s="10"/>
      <c r="R14" s="10"/>
      <c r="S14" s="10"/>
      <c r="T14" s="10"/>
      <c r="U14" s="10"/>
      <c r="V14" s="10"/>
      <c r="W14" s="10"/>
      <c r="X14" s="10"/>
      <c r="Y14" s="10"/>
      <c r="Z14" s="10"/>
      <c r="AA14" s="10"/>
      <c r="AB14" s="10"/>
      <c r="AC14" s="10"/>
    </row>
    <row r="15" customFormat="false" ht="15" hidden="false" customHeight="true" outlineLevel="0" collapsed="false">
      <c r="A15" s="16" t="s">
        <v>157</v>
      </c>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row>
    <row r="16" customFormat="false" ht="15" hidden="false" customHeight="true" outlineLevel="0" collapsed="false">
      <c r="A16" s="9" t="s">
        <v>158</v>
      </c>
      <c r="B16" s="10" t="n">
        <f aca="false">B11*0.7*0.33</f>
        <v>0</v>
      </c>
      <c r="C16" s="10" t="n">
        <f aca="false">C11*0.7*0.33</f>
        <v>0</v>
      </c>
      <c r="D16" s="10" t="n">
        <f aca="false">D11*0.7*0.33</f>
        <v>0</v>
      </c>
      <c r="E16" s="10" t="n">
        <f aca="false">E11*0.7*0.33</f>
        <v>0</v>
      </c>
      <c r="F16" s="10" t="n">
        <f aca="false">F11*0.7*0.33</f>
        <v>0</v>
      </c>
      <c r="G16" s="10" t="n">
        <f aca="false">G11*0.7*0.33</f>
        <v>30492</v>
      </c>
      <c r="H16" s="10" t="n">
        <f aca="false">H11*0.7*0.33</f>
        <v>67082.4</v>
      </c>
      <c r="I16" s="10" t="n">
        <f aca="false">I11*0.7*0.33</f>
        <v>67082.4</v>
      </c>
      <c r="J16" s="10" t="n">
        <f aca="false">J11*0.7*0.33</f>
        <v>60060</v>
      </c>
      <c r="K16" s="10" t="n">
        <f aca="false">K11*0.7*0.33</f>
        <v>34834.8</v>
      </c>
      <c r="L16" s="10" t="n">
        <f aca="false">L11*0.7*0.33</f>
        <v>32432.4</v>
      </c>
      <c r="M16" s="10" t="n">
        <f aca="false">M11*0.7*0.33</f>
        <v>30630.6</v>
      </c>
      <c r="N16" s="10" t="n">
        <f aca="false">SUM(B16:M16)</f>
        <v>322614.6</v>
      </c>
      <c r="O16" s="10"/>
      <c r="P16" s="10" t="n">
        <f aca="false">P11*0.7*0.33</f>
        <v>26195.4</v>
      </c>
      <c r="Q16" s="10" t="n">
        <f aca="false">Q11*0.7*0.33</f>
        <v>29106</v>
      </c>
      <c r="R16" s="10" t="n">
        <f aca="false">R11*0.7*0.33</f>
        <v>29106</v>
      </c>
      <c r="S16" s="10" t="n">
        <f aca="false">S11*0.7*0.33</f>
        <v>31531.5</v>
      </c>
      <c r="T16" s="10" t="n">
        <f aca="false">T11*0.7*0.33</f>
        <v>31531.5</v>
      </c>
      <c r="U16" s="10" t="n">
        <f aca="false">U11*0.7*0.33</f>
        <v>44352</v>
      </c>
      <c r="V16" s="10" t="n">
        <f aca="false">V11*0.7*0.33</f>
        <v>53222.4</v>
      </c>
      <c r="W16" s="10" t="n">
        <f aca="false">W11*0.7*0.33</f>
        <v>53222.4</v>
      </c>
      <c r="X16" s="10" t="n">
        <f aca="false">X11*0.7*0.33</f>
        <v>46569.6</v>
      </c>
      <c r="Y16" s="10" t="n">
        <f aca="false">Y11*0.7*0.33</f>
        <v>31531.5</v>
      </c>
      <c r="Z16" s="10" t="n">
        <f aca="false">Z11*0.7*0.33</f>
        <v>29106</v>
      </c>
      <c r="AA16" s="10" t="n">
        <f aca="false">AA11*0.7*0.33</f>
        <v>31531.5</v>
      </c>
      <c r="AB16" s="10" t="n">
        <f aca="false">SUM(P16:AA16)</f>
        <v>437005.8</v>
      </c>
      <c r="AC16" s="10"/>
    </row>
    <row r="17" customFormat="false" ht="15" hidden="false" customHeight="true" outlineLevel="0" collapsed="false">
      <c r="A17" s="5" t="s">
        <v>159</v>
      </c>
      <c r="B17" s="6" t="n">
        <f aca="false">B11*0.3*0.22</f>
        <v>0</v>
      </c>
      <c r="C17" s="6" t="n">
        <f aca="false">C11*0.3*0.22</f>
        <v>0</v>
      </c>
      <c r="D17" s="6" t="n">
        <f aca="false">D11*0.3*0.22</f>
        <v>0</v>
      </c>
      <c r="E17" s="6" t="n">
        <f aca="false">E11*0.3*0.22</f>
        <v>0</v>
      </c>
      <c r="F17" s="6" t="n">
        <f aca="false">F11*0.3*0.22</f>
        <v>0</v>
      </c>
      <c r="G17" s="6" t="n">
        <f aca="false">G11*0.3*0.22</f>
        <v>8712</v>
      </c>
      <c r="H17" s="6" t="n">
        <f aca="false">H11*0.3*0.22</f>
        <v>19166.4</v>
      </c>
      <c r="I17" s="6" t="n">
        <f aca="false">I11*0.3*0.22</f>
        <v>19166.4</v>
      </c>
      <c r="J17" s="6" t="n">
        <f aca="false">J11*0.3*0.22</f>
        <v>17160</v>
      </c>
      <c r="K17" s="6" t="n">
        <f aca="false">K11*0.3*0.22</f>
        <v>9952.8</v>
      </c>
      <c r="L17" s="6" t="n">
        <f aca="false">L11*0.3*0.22</f>
        <v>9266.4</v>
      </c>
      <c r="M17" s="6" t="n">
        <f aca="false">M11*0.3*0.22</f>
        <v>8751.6</v>
      </c>
      <c r="N17" s="6" t="n">
        <f aca="false">SUM(B17:M17)</f>
        <v>92175.6</v>
      </c>
      <c r="O17" s="6"/>
      <c r="P17" s="6" t="n">
        <f aca="false">P11*0.3*0.22</f>
        <v>7484.4</v>
      </c>
      <c r="Q17" s="6" t="n">
        <f aca="false">Q11*0.3*0.22</f>
        <v>8316</v>
      </c>
      <c r="R17" s="6" t="n">
        <f aca="false">R11*0.3*0.22</f>
        <v>8316</v>
      </c>
      <c r="S17" s="6" t="n">
        <f aca="false">S11*0.3*0.22</f>
        <v>9009</v>
      </c>
      <c r="T17" s="6" t="n">
        <f aca="false">T11*0.3*0.22</f>
        <v>9009</v>
      </c>
      <c r="U17" s="6" t="n">
        <f aca="false">U11*0.3*0.22</f>
        <v>12672</v>
      </c>
      <c r="V17" s="6" t="n">
        <f aca="false">V11*0.3*0.22</f>
        <v>15206.4</v>
      </c>
      <c r="W17" s="6" t="n">
        <f aca="false">W11*0.3*0.22</f>
        <v>15206.4</v>
      </c>
      <c r="X17" s="6" t="n">
        <f aca="false">X11*0.3*0.22</f>
        <v>13305.6</v>
      </c>
      <c r="Y17" s="6" t="n">
        <f aca="false">Y11*0.3*0.22</f>
        <v>9009</v>
      </c>
      <c r="Z17" s="6" t="n">
        <f aca="false">Z11*0.3*0.22</f>
        <v>8316</v>
      </c>
      <c r="AA17" s="6" t="n">
        <f aca="false">AA11*0.3*0.22</f>
        <v>9009</v>
      </c>
      <c r="AB17" s="6" t="n">
        <f aca="false">SUM(P17:AA17)</f>
        <v>124858.8</v>
      </c>
      <c r="AC17" s="6"/>
    </row>
    <row r="18" customFormat="false" ht="15" hidden="false" customHeight="true" outlineLevel="0" collapsed="false">
      <c r="A18" s="19" t="s">
        <v>160</v>
      </c>
      <c r="B18" s="20" t="n">
        <f aca="false">B16+B17</f>
        <v>0</v>
      </c>
      <c r="C18" s="20" t="n">
        <f aca="false">C16+C17</f>
        <v>0</v>
      </c>
      <c r="D18" s="20" t="n">
        <f aca="false">D16+D17</f>
        <v>0</v>
      </c>
      <c r="E18" s="20" t="n">
        <f aca="false">E16+E17</f>
        <v>0</v>
      </c>
      <c r="F18" s="20" t="n">
        <f aca="false">F16+F17</f>
        <v>0</v>
      </c>
      <c r="G18" s="20" t="n">
        <f aca="false">G16+G17</f>
        <v>39204</v>
      </c>
      <c r="H18" s="20" t="n">
        <f aca="false">H16+H17</f>
        <v>86248.8</v>
      </c>
      <c r="I18" s="20" t="n">
        <f aca="false">I16+I17</f>
        <v>86248.8</v>
      </c>
      <c r="J18" s="20" t="n">
        <f aca="false">J16+J17</f>
        <v>77220</v>
      </c>
      <c r="K18" s="20" t="n">
        <f aca="false">K16+K17</f>
        <v>44787.6</v>
      </c>
      <c r="L18" s="20" t="n">
        <f aca="false">L16+L17</f>
        <v>41698.8</v>
      </c>
      <c r="M18" s="20" t="n">
        <f aca="false">M16+M17</f>
        <v>39382.2</v>
      </c>
      <c r="N18" s="20" t="n">
        <f aca="false">SUM(B18:M18)</f>
        <v>414790.2</v>
      </c>
      <c r="O18" s="20"/>
      <c r="P18" s="20" t="n">
        <f aca="false">P16+P17</f>
        <v>33679.8</v>
      </c>
      <c r="Q18" s="20" t="n">
        <f aca="false">Q16+Q17</f>
        <v>37422</v>
      </c>
      <c r="R18" s="20" t="n">
        <f aca="false">R16+R17</f>
        <v>37422</v>
      </c>
      <c r="S18" s="20" t="n">
        <f aca="false">S16+S17</f>
        <v>40540.5</v>
      </c>
      <c r="T18" s="20" t="n">
        <f aca="false">T16+T17</f>
        <v>40540.5</v>
      </c>
      <c r="U18" s="20" t="n">
        <f aca="false">U16+U17</f>
        <v>57024</v>
      </c>
      <c r="V18" s="20" t="n">
        <f aca="false">V16+V17</f>
        <v>68428.8</v>
      </c>
      <c r="W18" s="20" t="n">
        <f aca="false">W16+W17</f>
        <v>68428.8</v>
      </c>
      <c r="X18" s="20" t="n">
        <f aca="false">X16+X17</f>
        <v>59875.2</v>
      </c>
      <c r="Y18" s="20" t="n">
        <f aca="false">Y16+Y17</f>
        <v>40540.5</v>
      </c>
      <c r="Z18" s="20" t="n">
        <f aca="false">Z16+Z17</f>
        <v>37422</v>
      </c>
      <c r="AA18" s="20" t="n">
        <f aca="false">AA16+AA17</f>
        <v>40540.5</v>
      </c>
      <c r="AB18" s="20" t="n">
        <f aca="false">SUM(P18:AA18)</f>
        <v>561864.6</v>
      </c>
      <c r="AC18" s="20"/>
    </row>
    <row r="19" customFormat="false" ht="15" hidden="false" customHeight="true" outlineLevel="0" collapsed="false">
      <c r="A19" s="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row>
    <row r="20" customFormat="false" ht="15" hidden="false" customHeight="true" outlineLevel="0" collapsed="false">
      <c r="A20" s="19" t="s">
        <v>161</v>
      </c>
      <c r="B20" s="20" t="n">
        <f aca="false">B13-B18</f>
        <v>0</v>
      </c>
      <c r="C20" s="20" t="n">
        <f aca="false">C13-C18</f>
        <v>3500</v>
      </c>
      <c r="D20" s="20" t="n">
        <f aca="false">D13-D18</f>
        <v>5000</v>
      </c>
      <c r="E20" s="20" t="n">
        <f aca="false">E13-E18</f>
        <v>5000</v>
      </c>
      <c r="F20" s="20" t="n">
        <f aca="false">F13-F18</f>
        <v>5000</v>
      </c>
      <c r="G20" s="20" t="n">
        <f aca="false">G13-G18</f>
        <v>96296</v>
      </c>
      <c r="H20" s="20" t="n">
        <f aca="false">H13-H18</f>
        <v>207651.2</v>
      </c>
      <c r="I20" s="20" t="n">
        <f aca="false">I13-I18</f>
        <v>207651.2</v>
      </c>
      <c r="J20" s="20" t="n">
        <f aca="false">J13-J18</f>
        <v>186280</v>
      </c>
      <c r="K20" s="20" t="n">
        <f aca="false">K13-K18</f>
        <v>109512.4</v>
      </c>
      <c r="L20" s="20" t="n">
        <f aca="false">L13-L18</f>
        <v>102201.2</v>
      </c>
      <c r="M20" s="20" t="n">
        <f aca="false">M13-M18</f>
        <v>96717.8</v>
      </c>
      <c r="N20" s="20" t="n">
        <f aca="false">SUM(B20:M20)</f>
        <v>1024809.8</v>
      </c>
      <c r="O20" s="20"/>
      <c r="P20" s="20" t="n">
        <f aca="false">P13-P18</f>
        <v>83720.2</v>
      </c>
      <c r="Q20" s="20" t="n">
        <f aca="false">Q13-Q18</f>
        <v>92578</v>
      </c>
      <c r="R20" s="20" t="n">
        <f aca="false">R13-R18</f>
        <v>92578</v>
      </c>
      <c r="S20" s="20" t="n">
        <f aca="false">S13-S18</f>
        <v>99959.5</v>
      </c>
      <c r="T20" s="20" t="n">
        <f aca="false">T13-T18</f>
        <v>99959.5</v>
      </c>
      <c r="U20" s="20" t="n">
        <f aca="false">U13-U18</f>
        <v>138976</v>
      </c>
      <c r="V20" s="20" t="n">
        <f aca="false">V13-V18</f>
        <v>165971.2</v>
      </c>
      <c r="W20" s="20" t="n">
        <f aca="false">W13-W18</f>
        <v>165971.2</v>
      </c>
      <c r="X20" s="20" t="n">
        <f aca="false">X13-X18</f>
        <v>145724.8</v>
      </c>
      <c r="Y20" s="20" t="n">
        <f aca="false">Y13-Y18</f>
        <v>99959.5</v>
      </c>
      <c r="Z20" s="20" t="n">
        <f aca="false">Z13-Z18</f>
        <v>92578</v>
      </c>
      <c r="AA20" s="20" t="n">
        <f aca="false">AA13-AA18</f>
        <v>99959.5</v>
      </c>
      <c r="AB20" s="20" t="n">
        <f aca="false">SUM(P20:AA20)</f>
        <v>1377935.4</v>
      </c>
      <c r="AC20" s="20"/>
    </row>
    <row r="21" customFormat="false" ht="15" hidden="false" customHeight="true" outlineLevel="0" collapsed="false">
      <c r="A21" s="5"/>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row>
    <row r="22" customFormat="false" ht="15" hidden="false" customHeight="true" outlineLevel="0" collapsed="false">
      <c r="A22" s="16" t="s">
        <v>162</v>
      </c>
      <c r="B22" s="16"/>
      <c r="C22" s="16"/>
      <c r="D22" s="16"/>
      <c r="E22" s="16"/>
      <c r="F22" s="16"/>
      <c r="G22" s="16"/>
      <c r="H22" s="16"/>
      <c r="I22" s="16"/>
      <c r="J22" s="16"/>
      <c r="K22" s="16"/>
      <c r="L22" s="16"/>
      <c r="M22" s="16"/>
      <c r="N22" s="16"/>
      <c r="O22" s="16"/>
      <c r="P22" s="16"/>
      <c r="Q22" s="16"/>
      <c r="R22" s="16"/>
      <c r="S22" s="16"/>
      <c r="T22" s="16"/>
      <c r="U22" s="16"/>
      <c r="V22" s="16"/>
      <c r="W22" s="16"/>
      <c r="X22" s="16"/>
      <c r="Y22" s="16"/>
      <c r="Z22" s="16"/>
      <c r="AA22" s="16"/>
      <c r="AB22" s="16"/>
      <c r="AC22" s="16"/>
    </row>
    <row r="23" customFormat="false" ht="15" hidden="false" customHeight="true" outlineLevel="0" collapsed="false">
      <c r="A23" s="5" t="s">
        <v>163</v>
      </c>
      <c r="B23" s="6" t="n">
        <v>12308</v>
      </c>
      <c r="C23" s="6" t="n">
        <v>12308</v>
      </c>
      <c r="D23" s="6" t="n">
        <v>16250</v>
      </c>
      <c r="E23" s="6" t="n">
        <v>16250</v>
      </c>
      <c r="F23" s="6" t="n">
        <v>20192</v>
      </c>
      <c r="G23" s="6" t="n">
        <v>20192</v>
      </c>
      <c r="H23" s="6" t="n">
        <v>20192</v>
      </c>
      <c r="I23" s="6" t="n">
        <v>20192</v>
      </c>
      <c r="J23" s="6" t="n">
        <v>20192</v>
      </c>
      <c r="K23" s="6" t="n">
        <v>20192</v>
      </c>
      <c r="L23" s="6" t="n">
        <v>20192</v>
      </c>
      <c r="M23" s="6" t="n">
        <v>20192</v>
      </c>
      <c r="N23" s="6" t="n">
        <f aca="false">SUM(B23:M23)</f>
        <v>218652</v>
      </c>
      <c r="O23" s="6"/>
      <c r="P23" s="6" t="n">
        <v>20814</v>
      </c>
      <c r="Q23" s="6" t="n">
        <v>20814</v>
      </c>
      <c r="R23" s="6" t="n">
        <v>20814</v>
      </c>
      <c r="S23" s="6" t="n">
        <v>20814</v>
      </c>
      <c r="T23" s="6" t="n">
        <v>20814</v>
      </c>
      <c r="U23" s="6" t="n">
        <v>20814</v>
      </c>
      <c r="V23" s="6" t="n">
        <v>20814</v>
      </c>
      <c r="W23" s="6" t="n">
        <v>20814</v>
      </c>
      <c r="X23" s="6" t="n">
        <v>20814</v>
      </c>
      <c r="Y23" s="6" t="n">
        <v>20814</v>
      </c>
      <c r="Z23" s="6" t="n">
        <v>20814</v>
      </c>
      <c r="AA23" s="6" t="n">
        <v>20814</v>
      </c>
      <c r="AB23" s="6" t="n">
        <f aca="false">SUM(P23:AA23)</f>
        <v>249768</v>
      </c>
      <c r="AC23" s="6"/>
    </row>
    <row r="24" customFormat="false" ht="15" hidden="false" customHeight="true" outlineLevel="0" collapsed="false">
      <c r="A24" s="9" t="s">
        <v>164</v>
      </c>
      <c r="B24" s="10" t="n">
        <v>0</v>
      </c>
      <c r="C24" s="10" t="n">
        <v>0</v>
      </c>
      <c r="D24" s="10" t="n">
        <v>0</v>
      </c>
      <c r="E24" s="10" t="n">
        <v>0</v>
      </c>
      <c r="F24" s="10" t="n">
        <v>0</v>
      </c>
      <c r="G24" s="10" t="n">
        <v>29523</v>
      </c>
      <c r="H24" s="10" t="n">
        <v>29523</v>
      </c>
      <c r="I24" s="10" t="n">
        <v>29523</v>
      </c>
      <c r="J24" s="10" t="n">
        <v>29523</v>
      </c>
      <c r="K24" s="10" t="n">
        <v>21060</v>
      </c>
      <c r="L24" s="10" t="n">
        <v>21060</v>
      </c>
      <c r="M24" s="10" t="n">
        <v>21060</v>
      </c>
      <c r="N24" s="10" t="n">
        <f aca="false">SUM(B24:M24)</f>
        <v>181272</v>
      </c>
      <c r="O24" s="10"/>
      <c r="P24" s="10" t="n">
        <v>21692</v>
      </c>
      <c r="Q24" s="10" t="n">
        <v>21692</v>
      </c>
      <c r="R24" s="10" t="n">
        <v>21692</v>
      </c>
      <c r="S24" s="10" t="n">
        <v>21692</v>
      </c>
      <c r="T24" s="10" t="n">
        <v>21692</v>
      </c>
      <c r="U24" s="10" t="n">
        <v>30409</v>
      </c>
      <c r="V24" s="10" t="n">
        <v>30409</v>
      </c>
      <c r="W24" s="10" t="n">
        <v>30409</v>
      </c>
      <c r="X24" s="10" t="n">
        <v>30409</v>
      </c>
      <c r="Y24" s="10" t="n">
        <v>21692</v>
      </c>
      <c r="Z24" s="10" t="n">
        <v>21692</v>
      </c>
      <c r="AA24" s="10" t="n">
        <v>21692</v>
      </c>
      <c r="AB24" s="10" t="n">
        <f aca="false">SUM(P24:AA24)</f>
        <v>295172</v>
      </c>
      <c r="AC24" s="10"/>
    </row>
    <row r="25" customFormat="false" ht="15" hidden="false" customHeight="true" outlineLevel="0" collapsed="false">
      <c r="A25" s="19" t="s">
        <v>165</v>
      </c>
      <c r="B25" s="20" t="n">
        <f aca="false">B23+B24</f>
        <v>12308</v>
      </c>
      <c r="C25" s="20" t="n">
        <f aca="false">C23+C24</f>
        <v>12308</v>
      </c>
      <c r="D25" s="20" t="n">
        <f aca="false">D23+D24</f>
        <v>16250</v>
      </c>
      <c r="E25" s="20" t="n">
        <f aca="false">E23+E24</f>
        <v>16250</v>
      </c>
      <c r="F25" s="20" t="n">
        <f aca="false">F23+F24</f>
        <v>20192</v>
      </c>
      <c r="G25" s="20" t="n">
        <f aca="false">G23+G24</f>
        <v>49715</v>
      </c>
      <c r="H25" s="20" t="n">
        <f aca="false">H23+H24</f>
        <v>49715</v>
      </c>
      <c r="I25" s="20" t="n">
        <f aca="false">I23+I24</f>
        <v>49715</v>
      </c>
      <c r="J25" s="20" t="n">
        <f aca="false">J23+J24</f>
        <v>49715</v>
      </c>
      <c r="K25" s="20" t="n">
        <f aca="false">K23+K24</f>
        <v>41252</v>
      </c>
      <c r="L25" s="20" t="n">
        <f aca="false">L23+L24</f>
        <v>41252</v>
      </c>
      <c r="M25" s="20" t="n">
        <f aca="false">M23+M24</f>
        <v>41252</v>
      </c>
      <c r="N25" s="20" t="n">
        <f aca="false">SUM(B25:M25)</f>
        <v>399924</v>
      </c>
      <c r="O25" s="20"/>
      <c r="P25" s="20" t="n">
        <f aca="false">P23+P24</f>
        <v>42506</v>
      </c>
      <c r="Q25" s="20" t="n">
        <f aca="false">Q23+Q24</f>
        <v>42506</v>
      </c>
      <c r="R25" s="20" t="n">
        <f aca="false">R23+R24</f>
        <v>42506</v>
      </c>
      <c r="S25" s="20" t="n">
        <f aca="false">S23+S24</f>
        <v>42506</v>
      </c>
      <c r="T25" s="20" t="n">
        <f aca="false">T23+T24</f>
        <v>42506</v>
      </c>
      <c r="U25" s="20" t="n">
        <f aca="false">U23+U24</f>
        <v>51223</v>
      </c>
      <c r="V25" s="20" t="n">
        <f aca="false">V23+V24</f>
        <v>51223</v>
      </c>
      <c r="W25" s="20" t="n">
        <f aca="false">W23+W24</f>
        <v>51223</v>
      </c>
      <c r="X25" s="20" t="n">
        <f aca="false">X23+X24</f>
        <v>51223</v>
      </c>
      <c r="Y25" s="20" t="n">
        <f aca="false">Y23+Y24</f>
        <v>42506</v>
      </c>
      <c r="Z25" s="20" t="n">
        <f aca="false">Z23+Z24</f>
        <v>42506</v>
      </c>
      <c r="AA25" s="20" t="n">
        <f aca="false">AA23+AA24</f>
        <v>42506</v>
      </c>
      <c r="AB25" s="20" t="n">
        <f aca="false">SUM(P25:AA25)</f>
        <v>544940</v>
      </c>
      <c r="AC25" s="20"/>
    </row>
    <row r="26" customFormat="false" ht="15" hidden="false" customHeight="true" outlineLevel="0" collapsed="false">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row>
    <row r="27" customFormat="false" ht="15" hidden="false" customHeight="true" outlineLevel="0" collapsed="false">
      <c r="A27" s="5" t="s">
        <v>166</v>
      </c>
      <c r="B27" s="6" t="n">
        <v>0</v>
      </c>
      <c r="C27" s="6" t="n">
        <v>16</v>
      </c>
      <c r="D27" s="6" t="n">
        <v>26</v>
      </c>
      <c r="E27" s="6" t="n">
        <v>21</v>
      </c>
      <c r="F27" s="6" t="n">
        <v>21</v>
      </c>
      <c r="G27" s="6" t="n">
        <v>1065</v>
      </c>
      <c r="H27" s="6" t="n">
        <v>871</v>
      </c>
      <c r="I27" s="6" t="n">
        <v>871</v>
      </c>
      <c r="J27" s="6" t="n">
        <v>948</v>
      </c>
      <c r="K27" s="6" t="n">
        <v>653</v>
      </c>
      <c r="L27" s="6" t="n">
        <v>659</v>
      </c>
      <c r="M27" s="6" t="n">
        <v>1424</v>
      </c>
      <c r="N27" s="6" t="n">
        <f aca="false">SUM(B27:M27)</f>
        <v>6575</v>
      </c>
      <c r="O27" s="6"/>
      <c r="P27" s="6" t="n">
        <f aca="false">'10. Operational Expenses'!B65</f>
        <v>595</v>
      </c>
      <c r="Q27" s="6" t="n">
        <f aca="false">'10. Operational Expenses'!C65</f>
        <v>595</v>
      </c>
      <c r="R27" s="6" t="n">
        <f aca="false">'10. Operational Expenses'!D65</f>
        <v>670</v>
      </c>
      <c r="S27" s="6" t="n">
        <f aca="false">'10. Operational Expenses'!E65</f>
        <v>595</v>
      </c>
      <c r="T27" s="6" t="n">
        <f aca="false">'10. Operational Expenses'!F65</f>
        <v>595</v>
      </c>
      <c r="U27" s="6" t="n">
        <f aca="false">'10. Operational Expenses'!G65</f>
        <v>1540</v>
      </c>
      <c r="V27" s="6" t="n">
        <f aca="false">'10. Operational Expenses'!H65</f>
        <v>695</v>
      </c>
      <c r="W27" s="6" t="n">
        <f aca="false">'10. Operational Expenses'!I65</f>
        <v>695</v>
      </c>
      <c r="X27" s="6" t="n">
        <f aca="false">'10. Operational Expenses'!J65</f>
        <v>740</v>
      </c>
      <c r="Y27" s="6" t="n">
        <f aca="false">'10. Operational Expenses'!K65</f>
        <v>595</v>
      </c>
      <c r="Z27" s="6" t="n">
        <f aca="false">'10. Operational Expenses'!L65</f>
        <v>595</v>
      </c>
      <c r="AA27" s="6" t="n">
        <f aca="false">'10. Operational Expenses'!M65</f>
        <v>1470</v>
      </c>
      <c r="AB27" s="6" t="n">
        <f aca="false">SUM(P27:AA27)</f>
        <v>9380</v>
      </c>
      <c r="AC27" s="6"/>
    </row>
    <row r="28" customFormat="false" ht="15" hidden="false" customHeight="true" outlineLevel="0" collapsed="false">
      <c r="A28" s="9" t="s">
        <v>167</v>
      </c>
      <c r="B28" s="10" t="n">
        <v>0</v>
      </c>
      <c r="C28" s="10" t="n">
        <v>10</v>
      </c>
      <c r="D28" s="10" t="n">
        <v>14</v>
      </c>
      <c r="E28" s="10" t="n">
        <v>13</v>
      </c>
      <c r="F28" s="10" t="n">
        <v>13</v>
      </c>
      <c r="G28" s="10" t="n">
        <v>332</v>
      </c>
      <c r="H28" s="10" t="n">
        <v>665</v>
      </c>
      <c r="I28" s="10" t="n">
        <v>665</v>
      </c>
      <c r="J28" s="10" t="n">
        <v>615</v>
      </c>
      <c r="K28" s="10" t="n">
        <v>401</v>
      </c>
      <c r="L28" s="10" t="n">
        <v>404</v>
      </c>
      <c r="M28" s="10" t="n">
        <v>354</v>
      </c>
      <c r="N28" s="10" t="n">
        <f aca="false">SUM(B28:M28)</f>
        <v>3486</v>
      </c>
      <c r="O28" s="10"/>
      <c r="P28" s="10" t="n">
        <f aca="false">'10. Operational Expenses'!B82</f>
        <v>390</v>
      </c>
      <c r="Q28" s="10" t="n">
        <f aca="false">'10. Operational Expenses'!C82</f>
        <v>390</v>
      </c>
      <c r="R28" s="10" t="n">
        <f aca="false">'10. Operational Expenses'!D82</f>
        <v>390</v>
      </c>
      <c r="S28" s="10" t="n">
        <f aca="false">'10. Operational Expenses'!E82</f>
        <v>390</v>
      </c>
      <c r="T28" s="10" t="n">
        <f aca="false">'10. Operational Expenses'!F82</f>
        <v>390</v>
      </c>
      <c r="U28" s="10" t="n">
        <f aca="false">'10. Operational Expenses'!G82</f>
        <v>520</v>
      </c>
      <c r="V28" s="10" t="n">
        <f aca="false">'10. Operational Expenses'!H82</f>
        <v>580</v>
      </c>
      <c r="W28" s="10" t="n">
        <f aca="false">'10. Operational Expenses'!I82</f>
        <v>580</v>
      </c>
      <c r="X28" s="10" t="n">
        <f aca="false">'10. Operational Expenses'!J82</f>
        <v>520</v>
      </c>
      <c r="Y28" s="10" t="n">
        <f aca="false">'10. Operational Expenses'!K82</f>
        <v>390</v>
      </c>
      <c r="Z28" s="10" t="n">
        <f aca="false">'10. Operational Expenses'!L82</f>
        <v>390</v>
      </c>
      <c r="AA28" s="10" t="n">
        <f aca="false">'10. Operational Expenses'!M82</f>
        <v>390</v>
      </c>
      <c r="AB28" s="10" t="n">
        <f aca="false">SUM(P28:AA28)</f>
        <v>5320</v>
      </c>
      <c r="AC28" s="10"/>
    </row>
    <row r="29" customFormat="false" ht="15" hidden="false" customHeight="true" outlineLevel="0" collapsed="false">
      <c r="A29" s="5" t="s">
        <v>168</v>
      </c>
      <c r="B29" s="6" t="n">
        <v>0</v>
      </c>
      <c r="C29" s="6" t="n">
        <v>6</v>
      </c>
      <c r="D29" s="6" t="n">
        <v>8</v>
      </c>
      <c r="E29" s="6" t="n">
        <v>7</v>
      </c>
      <c r="F29" s="6" t="n">
        <v>7</v>
      </c>
      <c r="G29" s="6" t="n">
        <v>207</v>
      </c>
      <c r="H29" s="6" t="n">
        <v>445</v>
      </c>
      <c r="I29" s="6" t="n">
        <v>445</v>
      </c>
      <c r="J29" s="6" t="n">
        <v>384</v>
      </c>
      <c r="K29" s="6" t="n">
        <v>225</v>
      </c>
      <c r="L29" s="6" t="n">
        <v>227</v>
      </c>
      <c r="M29" s="6" t="n">
        <v>199</v>
      </c>
      <c r="N29" s="6" t="n">
        <f aca="false">SUM(B29:M29)</f>
        <v>2160</v>
      </c>
      <c r="O29" s="6"/>
      <c r="P29" s="6" t="n">
        <f aca="false">'10. Operational Expenses'!B92</f>
        <v>205</v>
      </c>
      <c r="Q29" s="6" t="n">
        <f aca="false">'10. Operational Expenses'!C92</f>
        <v>205</v>
      </c>
      <c r="R29" s="6" t="n">
        <f aca="false">'10. Operational Expenses'!D92</f>
        <v>205</v>
      </c>
      <c r="S29" s="6" t="n">
        <f aca="false">'10. Operational Expenses'!E92</f>
        <v>205</v>
      </c>
      <c r="T29" s="6" t="n">
        <f aca="false">'10. Operational Expenses'!F92</f>
        <v>205</v>
      </c>
      <c r="U29" s="6" t="n">
        <f aca="false">'10. Operational Expenses'!G92</f>
        <v>300</v>
      </c>
      <c r="V29" s="6" t="n">
        <f aca="false">'10. Operational Expenses'!H92</f>
        <v>355</v>
      </c>
      <c r="W29" s="6" t="n">
        <f aca="false">'10. Operational Expenses'!I92</f>
        <v>355</v>
      </c>
      <c r="X29" s="6" t="n">
        <f aca="false">'10. Operational Expenses'!J92</f>
        <v>300</v>
      </c>
      <c r="Y29" s="6" t="n">
        <f aca="false">'10. Operational Expenses'!K92</f>
        <v>205</v>
      </c>
      <c r="Z29" s="6" t="n">
        <f aca="false">'10. Operational Expenses'!L92</f>
        <v>205</v>
      </c>
      <c r="AA29" s="6" t="n">
        <f aca="false">'10. Operational Expenses'!M92</f>
        <v>205</v>
      </c>
      <c r="AB29" s="6" t="n">
        <f aca="false">SUM(P29:AA29)</f>
        <v>2950</v>
      </c>
      <c r="AC29" s="6"/>
    </row>
    <row r="30" customFormat="false" ht="15" hidden="false" customHeight="true" outlineLevel="0" collapsed="false">
      <c r="A30" s="9" t="s">
        <v>169</v>
      </c>
      <c r="B30" s="10" t="n">
        <v>0</v>
      </c>
      <c r="C30" s="10" t="n">
        <v>4</v>
      </c>
      <c r="D30" s="10" t="n">
        <v>33</v>
      </c>
      <c r="E30" s="10" t="n">
        <v>5</v>
      </c>
      <c r="F30" s="10" t="n">
        <v>5</v>
      </c>
      <c r="G30" s="10" t="n">
        <v>792</v>
      </c>
      <c r="H30" s="10" t="n">
        <v>339</v>
      </c>
      <c r="I30" s="10" t="n">
        <v>339</v>
      </c>
      <c r="J30" s="10" t="n">
        <v>1230</v>
      </c>
      <c r="K30" s="10" t="n">
        <v>143</v>
      </c>
      <c r="L30" s="10" t="n">
        <v>144</v>
      </c>
      <c r="M30" s="10" t="n">
        <v>630</v>
      </c>
      <c r="N30" s="10" t="n">
        <f aca="false">SUM(B30:M30)</f>
        <v>3664</v>
      </c>
      <c r="O30" s="10"/>
      <c r="P30" s="10" t="n">
        <f aca="false">'10. Operational Expenses'!B108</f>
        <v>130</v>
      </c>
      <c r="Q30" s="10" t="n">
        <f aca="false">'10. Operational Expenses'!C108</f>
        <v>130</v>
      </c>
      <c r="R30" s="10" t="n">
        <f aca="false">'10. Operational Expenses'!D108</f>
        <v>865</v>
      </c>
      <c r="S30" s="10" t="n">
        <f aca="false">'10. Operational Expenses'!E108</f>
        <v>130</v>
      </c>
      <c r="T30" s="10" t="n">
        <f aca="false">'10. Operational Expenses'!F108</f>
        <v>130</v>
      </c>
      <c r="U30" s="10" t="n">
        <f aca="false">'10. Operational Expenses'!G108</f>
        <v>1145</v>
      </c>
      <c r="V30" s="10" t="n">
        <f aca="false">'10. Operational Expenses'!H108</f>
        <v>270</v>
      </c>
      <c r="W30" s="10" t="n">
        <f aca="false">'10. Operational Expenses'!I108</f>
        <v>270</v>
      </c>
      <c r="X30" s="10" t="n">
        <f aca="false">'10. Operational Expenses'!J108</f>
        <v>960</v>
      </c>
      <c r="Y30" s="10" t="n">
        <f aca="false">'10. Operational Expenses'!K108</f>
        <v>130</v>
      </c>
      <c r="Z30" s="10" t="n">
        <f aca="false">'10. Operational Expenses'!L108</f>
        <v>130</v>
      </c>
      <c r="AA30" s="10" t="n">
        <f aca="false">'10. Operational Expenses'!M108</f>
        <v>650</v>
      </c>
      <c r="AB30" s="10" t="n">
        <f aca="false">SUM(P30:AA30)</f>
        <v>4940</v>
      </c>
      <c r="AC30" s="10"/>
    </row>
    <row r="31" customFormat="false" ht="15" hidden="false" customHeight="true" outlineLevel="0" collapsed="false">
      <c r="A31" s="5" t="s">
        <v>170</v>
      </c>
      <c r="B31" s="6" t="n">
        <v>0</v>
      </c>
      <c r="C31" s="6" t="n">
        <v>2</v>
      </c>
      <c r="D31" s="6" t="n">
        <v>7</v>
      </c>
      <c r="E31" s="6" t="n">
        <v>2</v>
      </c>
      <c r="F31" s="6" t="n">
        <v>2</v>
      </c>
      <c r="G31" s="6" t="n">
        <v>370</v>
      </c>
      <c r="H31" s="6" t="n">
        <v>107</v>
      </c>
      <c r="I31" s="6" t="n">
        <v>107</v>
      </c>
      <c r="J31" s="6" t="n">
        <v>237</v>
      </c>
      <c r="K31" s="6" t="n">
        <v>77</v>
      </c>
      <c r="L31" s="6" t="n">
        <v>77</v>
      </c>
      <c r="M31" s="6" t="n">
        <v>412</v>
      </c>
      <c r="N31" s="6" t="n">
        <f aca="false">SUM(B31:M31)</f>
        <v>1400</v>
      </c>
      <c r="O31" s="6"/>
      <c r="P31" s="6" t="n">
        <f aca="false">'10. Operational Expenses'!B121</f>
        <v>220</v>
      </c>
      <c r="Q31" s="6" t="n">
        <f aca="false">'10. Operational Expenses'!C121</f>
        <v>70</v>
      </c>
      <c r="R31" s="6" t="n">
        <f aca="false">'10. Operational Expenses'!D121</f>
        <v>175</v>
      </c>
      <c r="S31" s="6" t="n">
        <f aca="false">'10. Operational Expenses'!E121</f>
        <v>70</v>
      </c>
      <c r="T31" s="6" t="n">
        <f aca="false">'10. Operational Expenses'!F121</f>
        <v>70</v>
      </c>
      <c r="U31" s="6" t="n">
        <f aca="false">'10. Operational Expenses'!G121</f>
        <v>535</v>
      </c>
      <c r="V31" s="6" t="n">
        <f aca="false">'10. Operational Expenses'!H121</f>
        <v>85</v>
      </c>
      <c r="W31" s="6" t="n">
        <f aca="false">'10. Operational Expenses'!I121</f>
        <v>85</v>
      </c>
      <c r="X31" s="6" t="n">
        <f aca="false">'10. Operational Expenses'!J121</f>
        <v>185</v>
      </c>
      <c r="Y31" s="6" t="n">
        <f aca="false">'10. Operational Expenses'!K121</f>
        <v>70</v>
      </c>
      <c r="Z31" s="6" t="n">
        <f aca="false">'10. Operational Expenses'!L121</f>
        <v>70</v>
      </c>
      <c r="AA31" s="6" t="n">
        <f aca="false">'10. Operational Expenses'!M121</f>
        <v>425</v>
      </c>
      <c r="AB31" s="6" t="n">
        <f aca="false">SUM(P31:AA31)</f>
        <v>2060</v>
      </c>
      <c r="AC31" s="6"/>
    </row>
    <row r="32" customFormat="false" ht="15" hidden="false" customHeight="true" outlineLevel="0" collapsed="false">
      <c r="A32" s="9" t="s">
        <v>171</v>
      </c>
      <c r="B32" s="10" t="n">
        <v>0</v>
      </c>
      <c r="C32" s="10" t="n">
        <v>1</v>
      </c>
      <c r="D32" s="10" t="n">
        <v>14</v>
      </c>
      <c r="E32" s="10" t="n">
        <v>1</v>
      </c>
      <c r="F32" s="10" t="n">
        <v>1</v>
      </c>
      <c r="G32" s="10" t="n">
        <v>252</v>
      </c>
      <c r="H32" s="10" t="n">
        <v>50</v>
      </c>
      <c r="I32" s="10" t="n">
        <v>50</v>
      </c>
      <c r="J32" s="10" t="n">
        <v>468</v>
      </c>
      <c r="K32" s="10" t="n">
        <v>27</v>
      </c>
      <c r="L32" s="10" t="n">
        <v>28</v>
      </c>
      <c r="M32" s="10" t="n">
        <v>344</v>
      </c>
      <c r="N32" s="10" t="n">
        <f aca="false">SUM(B32:M32)</f>
        <v>1236</v>
      </c>
      <c r="O32" s="10"/>
      <c r="P32" s="10" t="n">
        <f aca="false">'10. Operational Expenses'!B128</f>
        <v>25</v>
      </c>
      <c r="Q32" s="10" t="n">
        <f aca="false">'10. Operational Expenses'!C128</f>
        <v>25</v>
      </c>
      <c r="R32" s="10" t="n">
        <f aca="false">'10. Operational Expenses'!D128</f>
        <v>355</v>
      </c>
      <c r="S32" s="10" t="n">
        <f aca="false">'10. Operational Expenses'!E128</f>
        <v>25</v>
      </c>
      <c r="T32" s="10" t="n">
        <f aca="false">'10. Operational Expenses'!F128</f>
        <v>25</v>
      </c>
      <c r="U32" s="10" t="n">
        <f aca="false">'10. Operational Expenses'!G128</f>
        <v>365</v>
      </c>
      <c r="V32" s="10" t="n">
        <f aca="false">'10. Operational Expenses'!H128</f>
        <v>40</v>
      </c>
      <c r="W32" s="10" t="n">
        <f aca="false">'10. Operational Expenses'!I128</f>
        <v>40</v>
      </c>
      <c r="X32" s="10" t="n">
        <f aca="false">'10. Operational Expenses'!J128</f>
        <v>365</v>
      </c>
      <c r="Y32" s="10" t="n">
        <f aca="false">'10. Operational Expenses'!K128</f>
        <v>25</v>
      </c>
      <c r="Z32" s="10" t="n">
        <f aca="false">'10. Operational Expenses'!L128</f>
        <v>25</v>
      </c>
      <c r="AA32" s="10" t="n">
        <f aca="false">'10. Operational Expenses'!M128</f>
        <v>355</v>
      </c>
      <c r="AB32" s="10" t="n">
        <f aca="false">SUM(P32:AA32)</f>
        <v>1670</v>
      </c>
      <c r="AC32" s="10"/>
    </row>
    <row r="33" customFormat="false" ht="15" hidden="false" customHeight="true" outlineLevel="0" collapsed="false">
      <c r="A33" s="5" t="s">
        <v>172</v>
      </c>
      <c r="B33" s="6" t="n">
        <v>0</v>
      </c>
      <c r="C33" s="6" t="n">
        <v>17</v>
      </c>
      <c r="D33" s="6" t="n">
        <v>24</v>
      </c>
      <c r="E33" s="6" t="n">
        <v>23</v>
      </c>
      <c r="F33" s="6" t="n">
        <v>23</v>
      </c>
      <c r="G33" s="6" t="n">
        <v>676</v>
      </c>
      <c r="H33" s="6" t="n">
        <v>1476</v>
      </c>
      <c r="I33" s="6" t="n">
        <v>1476</v>
      </c>
      <c r="J33" s="6" t="n">
        <v>1253</v>
      </c>
      <c r="K33" s="6" t="n">
        <v>695</v>
      </c>
      <c r="L33" s="6" t="n">
        <v>701</v>
      </c>
      <c r="M33" s="6" t="n">
        <v>613</v>
      </c>
      <c r="N33" s="6" t="n">
        <f aca="false">SUM(B33:M33)</f>
        <v>6977</v>
      </c>
      <c r="O33" s="6"/>
      <c r="P33" s="6" t="n">
        <f aca="false">'10. Operational Expenses'!B133</f>
        <v>633</v>
      </c>
      <c r="Q33" s="6" t="n">
        <f aca="false">'10. Operational Expenses'!C133</f>
        <v>633</v>
      </c>
      <c r="R33" s="6" t="n">
        <f aca="false">'10. Operational Expenses'!D133</f>
        <v>633</v>
      </c>
      <c r="S33" s="6" t="n">
        <f aca="false">'10. Operational Expenses'!E133</f>
        <v>633</v>
      </c>
      <c r="T33" s="6" t="n">
        <f aca="false">'10. Operational Expenses'!F133</f>
        <v>633</v>
      </c>
      <c r="U33" s="6" t="n">
        <f aca="false">'10. Operational Expenses'!G133</f>
        <v>978</v>
      </c>
      <c r="V33" s="6" t="n">
        <f aca="false">'10. Operational Expenses'!H133</f>
        <v>1177</v>
      </c>
      <c r="W33" s="6" t="n">
        <f aca="false">'10. Operational Expenses'!I133</f>
        <v>1177</v>
      </c>
      <c r="X33" s="6" t="n">
        <f aca="false">'10. Operational Expenses'!J133</f>
        <v>978</v>
      </c>
      <c r="Y33" s="6" t="n">
        <f aca="false">'10. Operational Expenses'!K133</f>
        <v>633</v>
      </c>
      <c r="Z33" s="6" t="n">
        <f aca="false">'10. Operational Expenses'!L133</f>
        <v>633</v>
      </c>
      <c r="AA33" s="6" t="n">
        <f aca="false">'10. Operational Expenses'!M133</f>
        <v>633</v>
      </c>
      <c r="AB33" s="6" t="n">
        <f aca="false">SUM(P33:AA33)</f>
        <v>9374</v>
      </c>
      <c r="AC33" s="6"/>
    </row>
    <row r="34" customFormat="false" ht="15" hidden="false" customHeight="true" outlineLevel="0" collapsed="false">
      <c r="A34" s="9" t="s">
        <v>173</v>
      </c>
      <c r="B34" s="10" t="n">
        <v>0</v>
      </c>
      <c r="C34" s="10" t="n">
        <v>19</v>
      </c>
      <c r="D34" s="10" t="n">
        <v>34</v>
      </c>
      <c r="E34" s="10" t="n">
        <v>25</v>
      </c>
      <c r="F34" s="10" t="n">
        <v>23</v>
      </c>
      <c r="G34" s="10" t="n">
        <v>1061</v>
      </c>
      <c r="H34" s="10" t="n">
        <v>878</v>
      </c>
      <c r="I34" s="10" t="n">
        <v>940</v>
      </c>
      <c r="J34" s="10" t="n">
        <v>1198</v>
      </c>
      <c r="K34" s="10" t="n">
        <v>769</v>
      </c>
      <c r="L34" s="10" t="n">
        <v>720</v>
      </c>
      <c r="M34" s="10" t="n">
        <v>1438</v>
      </c>
      <c r="N34" s="10" t="n">
        <f aca="false">SUM(B34:M34)</f>
        <v>7105</v>
      </c>
      <c r="O34" s="10"/>
      <c r="P34" s="10" t="n">
        <f aca="false">'10. Operational Expenses'!B149</f>
        <v>650</v>
      </c>
      <c r="Q34" s="10" t="n">
        <f aca="false">'10. Operational Expenses'!C149</f>
        <v>700</v>
      </c>
      <c r="R34" s="10" t="n">
        <f aca="false">'10. Operational Expenses'!D149</f>
        <v>885</v>
      </c>
      <c r="S34" s="10" t="n">
        <f aca="false">'10. Operational Expenses'!E149</f>
        <v>700</v>
      </c>
      <c r="T34" s="10" t="n">
        <f aca="false">'10. Operational Expenses'!F149</f>
        <v>650</v>
      </c>
      <c r="U34" s="10" t="n">
        <f aca="false">'10. Operational Expenses'!G149</f>
        <v>1535</v>
      </c>
      <c r="V34" s="10" t="n">
        <f aca="false">'10. Operational Expenses'!H149</f>
        <v>700</v>
      </c>
      <c r="W34" s="10" t="n">
        <f aca="false">'10. Operational Expenses'!I149</f>
        <v>750</v>
      </c>
      <c r="X34" s="10" t="n">
        <f aca="false">'10. Operational Expenses'!J149</f>
        <v>935</v>
      </c>
      <c r="Y34" s="10" t="n">
        <f aca="false">'10. Operational Expenses'!K149</f>
        <v>700</v>
      </c>
      <c r="Z34" s="10" t="n">
        <f aca="false">'10. Operational Expenses'!L149</f>
        <v>650</v>
      </c>
      <c r="AA34" s="10" t="n">
        <f aca="false">'10. Operational Expenses'!M149</f>
        <v>1485</v>
      </c>
      <c r="AB34" s="10" t="n">
        <f aca="false">SUM(P34:AA34)</f>
        <v>10340</v>
      </c>
      <c r="AC34" s="10"/>
    </row>
    <row r="35" customFormat="false" ht="15" hidden="false" customHeight="true" outlineLevel="0" collapsed="false">
      <c r="A35" s="5" t="s">
        <v>174</v>
      </c>
      <c r="B35" s="6" t="n">
        <v>0</v>
      </c>
      <c r="C35" s="6" t="n">
        <v>8</v>
      </c>
      <c r="D35" s="6" t="n">
        <v>22</v>
      </c>
      <c r="E35" s="6" t="n">
        <v>11</v>
      </c>
      <c r="F35" s="6" t="n">
        <v>18</v>
      </c>
      <c r="G35" s="6" t="n">
        <v>543</v>
      </c>
      <c r="H35" s="6" t="n">
        <v>295</v>
      </c>
      <c r="I35" s="6" t="n">
        <v>420</v>
      </c>
      <c r="J35" s="6" t="n">
        <v>750</v>
      </c>
      <c r="K35" s="6" t="n">
        <v>566</v>
      </c>
      <c r="L35" s="6" t="n">
        <v>238</v>
      </c>
      <c r="M35" s="6" t="n">
        <v>1201</v>
      </c>
      <c r="N35" s="6" t="n">
        <f aca="false">SUM(B35:M35)</f>
        <v>4072</v>
      </c>
      <c r="O35" s="6"/>
      <c r="P35" s="6" t="n">
        <f aca="false">'10. Operational Expenses'!B163</f>
        <v>215</v>
      </c>
      <c r="Q35" s="6" t="n">
        <f aca="false">'10. Operational Expenses'!C163</f>
        <v>315</v>
      </c>
      <c r="R35" s="6" t="n">
        <f aca="false">'10. Operational Expenses'!D163</f>
        <v>565</v>
      </c>
      <c r="S35" s="6" t="n">
        <f aca="false">'10. Operational Expenses'!E163</f>
        <v>315</v>
      </c>
      <c r="T35" s="6" t="n">
        <f aca="false">'10. Operational Expenses'!F163</f>
        <v>515</v>
      </c>
      <c r="U35" s="6" t="n">
        <f aca="false">'10. Operational Expenses'!G163</f>
        <v>785</v>
      </c>
      <c r="V35" s="6" t="n">
        <f aca="false">'10. Operational Expenses'!H163</f>
        <v>235</v>
      </c>
      <c r="W35" s="6" t="n">
        <f aca="false">'10. Operational Expenses'!I163</f>
        <v>335</v>
      </c>
      <c r="X35" s="6" t="n">
        <f aca="false">'10. Operational Expenses'!J163</f>
        <v>585</v>
      </c>
      <c r="Y35" s="6" t="n">
        <f aca="false">'10. Operational Expenses'!K163</f>
        <v>515</v>
      </c>
      <c r="Z35" s="6" t="n">
        <f aca="false">'10. Operational Expenses'!L163</f>
        <v>215</v>
      </c>
      <c r="AA35" s="6" t="n">
        <f aca="false">'10. Operational Expenses'!M163</f>
        <v>1240</v>
      </c>
      <c r="AB35" s="6" t="n">
        <f aca="false">SUM(P35:AA35)</f>
        <v>5835</v>
      </c>
      <c r="AC35" s="6"/>
    </row>
    <row r="36" customFormat="false" ht="15" hidden="false" customHeight="true" outlineLevel="0" collapsed="false">
      <c r="A36" s="9" t="s">
        <v>175</v>
      </c>
      <c r="B36" s="10" t="n">
        <v>0</v>
      </c>
      <c r="C36" s="10" t="n">
        <v>0</v>
      </c>
      <c r="D36" s="10" t="n">
        <v>2</v>
      </c>
      <c r="E36" s="10" t="n">
        <v>0</v>
      </c>
      <c r="F36" s="10" t="n">
        <v>0</v>
      </c>
      <c r="G36" s="10" t="n">
        <v>270</v>
      </c>
      <c r="H36" s="10" t="n">
        <v>0</v>
      </c>
      <c r="I36" s="10" t="n">
        <v>0</v>
      </c>
      <c r="J36" s="10" t="n">
        <v>51</v>
      </c>
      <c r="K36" s="10" t="n">
        <v>0</v>
      </c>
      <c r="L36" s="10" t="n">
        <v>0</v>
      </c>
      <c r="M36" s="10" t="n">
        <v>697</v>
      </c>
      <c r="N36" s="10" t="n">
        <f aca="false">SUM(B36:M36)</f>
        <v>1020</v>
      </c>
      <c r="O36" s="10"/>
      <c r="P36" s="10" t="n">
        <f aca="false">'10. Operational Expenses'!B171</f>
        <v>0</v>
      </c>
      <c r="Q36" s="10" t="n">
        <f aca="false">'10. Operational Expenses'!C171</f>
        <v>0</v>
      </c>
      <c r="R36" s="10" t="n">
        <f aca="false">'10. Operational Expenses'!D171</f>
        <v>40</v>
      </c>
      <c r="S36" s="10" t="n">
        <f aca="false">'10. Operational Expenses'!E171</f>
        <v>0</v>
      </c>
      <c r="T36" s="10" t="n">
        <f aca="false">'10. Operational Expenses'!F171</f>
        <v>0</v>
      </c>
      <c r="U36" s="10" t="n">
        <f aca="false">'10. Operational Expenses'!G171</f>
        <v>390</v>
      </c>
      <c r="V36" s="10" t="n">
        <f aca="false">'10. Operational Expenses'!H171</f>
        <v>0</v>
      </c>
      <c r="W36" s="10" t="n">
        <f aca="false">'10. Operational Expenses'!I171</f>
        <v>0</v>
      </c>
      <c r="X36" s="10" t="n">
        <f aca="false">'10. Operational Expenses'!J171</f>
        <v>40</v>
      </c>
      <c r="Y36" s="10" t="n">
        <f aca="false">'10. Operational Expenses'!K171</f>
        <v>0</v>
      </c>
      <c r="Z36" s="10" t="n">
        <f aca="false">'10. Operational Expenses'!L171</f>
        <v>0</v>
      </c>
      <c r="AA36" s="10" t="n">
        <f aca="false">'10. Operational Expenses'!M171</f>
        <v>720</v>
      </c>
      <c r="AB36" s="10" t="n">
        <f aca="false">SUM(P36:AA36)</f>
        <v>1190</v>
      </c>
      <c r="AC36" s="10"/>
    </row>
    <row r="37" customFormat="false" ht="15" hidden="false" customHeight="true" outlineLevel="0" collapsed="false">
      <c r="A37" s="5" t="s">
        <v>176</v>
      </c>
      <c r="B37" s="6" t="n">
        <v>0</v>
      </c>
      <c r="C37" s="6" t="n">
        <v>29</v>
      </c>
      <c r="D37" s="6" t="n">
        <v>39</v>
      </c>
      <c r="E37" s="6" t="n">
        <v>35</v>
      </c>
      <c r="F37" s="6" t="n">
        <v>33</v>
      </c>
      <c r="G37" s="6" t="n">
        <v>795</v>
      </c>
      <c r="H37" s="6" t="n">
        <v>1655</v>
      </c>
      <c r="I37" s="6" t="n">
        <v>1655</v>
      </c>
      <c r="J37" s="6" t="n">
        <v>1474</v>
      </c>
      <c r="K37" s="6" t="n">
        <v>1126</v>
      </c>
      <c r="L37" s="6" t="n">
        <v>1190</v>
      </c>
      <c r="M37" s="6" t="n">
        <v>1041</v>
      </c>
      <c r="N37" s="6" t="n">
        <f aca="false">SUM(B37:M37)</f>
        <v>9072</v>
      </c>
      <c r="O37" s="6"/>
      <c r="P37" s="6" t="n">
        <f aca="false">'10. Operational Expenses'!B178</f>
        <v>1075</v>
      </c>
      <c r="Q37" s="6" t="n">
        <f aca="false">'10. Operational Expenses'!C178</f>
        <v>1075</v>
      </c>
      <c r="R37" s="6" t="n">
        <f aca="false">'10. Operational Expenses'!D178</f>
        <v>1025</v>
      </c>
      <c r="S37" s="6" t="n">
        <f aca="false">'10. Operational Expenses'!E178</f>
        <v>975</v>
      </c>
      <c r="T37" s="6" t="n">
        <f aca="false">'10. Operational Expenses'!F178</f>
        <v>925</v>
      </c>
      <c r="U37" s="6" t="n">
        <f aca="false">'10. Operational Expenses'!G178</f>
        <v>1150</v>
      </c>
      <c r="V37" s="6" t="n">
        <f aca="false">'10. Operational Expenses'!H178</f>
        <v>1320</v>
      </c>
      <c r="W37" s="6" t="n">
        <f aca="false">'10. Operational Expenses'!I178</f>
        <v>1320</v>
      </c>
      <c r="X37" s="6" t="n">
        <f aca="false">'10. Operational Expenses'!J178</f>
        <v>1150</v>
      </c>
      <c r="Y37" s="6" t="n">
        <f aca="false">'10. Operational Expenses'!K178</f>
        <v>1025</v>
      </c>
      <c r="Z37" s="6" t="n">
        <f aca="false">'10. Operational Expenses'!L178</f>
        <v>1075</v>
      </c>
      <c r="AA37" s="6" t="n">
        <f aca="false">'10. Operational Expenses'!M178</f>
        <v>1075</v>
      </c>
      <c r="AB37" s="6" t="n">
        <f aca="false">SUM(P37:AA37)</f>
        <v>13190</v>
      </c>
      <c r="AC37" s="6"/>
    </row>
    <row r="38" customFormat="false" ht="15" hidden="false" customHeight="true" outlineLevel="0" collapsed="false">
      <c r="A38" s="9" t="s">
        <v>177</v>
      </c>
      <c r="B38" s="10" t="n">
        <v>0</v>
      </c>
      <c r="C38" s="10" t="n">
        <v>17</v>
      </c>
      <c r="D38" s="10" t="n">
        <v>24</v>
      </c>
      <c r="E38" s="10" t="n">
        <v>22</v>
      </c>
      <c r="F38" s="10" t="n">
        <v>22</v>
      </c>
      <c r="G38" s="10" t="n">
        <v>429</v>
      </c>
      <c r="H38" s="10" t="n">
        <v>777</v>
      </c>
      <c r="I38" s="10" t="n">
        <v>777</v>
      </c>
      <c r="J38" s="10" t="n">
        <v>795</v>
      </c>
      <c r="K38" s="10" t="n">
        <v>681</v>
      </c>
      <c r="L38" s="10" t="n">
        <v>686</v>
      </c>
      <c r="M38" s="10" t="n">
        <v>601</v>
      </c>
      <c r="N38" s="10" t="n">
        <f aca="false">SUM(B38:M38)</f>
        <v>4831</v>
      </c>
      <c r="O38" s="10"/>
      <c r="P38" s="10" t="n">
        <f aca="false">'10. Operational Expenses'!B191</f>
        <v>700</v>
      </c>
      <c r="Q38" s="10" t="n">
        <f aca="false">'10. Operational Expenses'!C191</f>
        <v>700</v>
      </c>
      <c r="R38" s="10" t="n">
        <f aca="false">'10. Operational Expenses'!D191</f>
        <v>700</v>
      </c>
      <c r="S38" s="10" t="n">
        <f aca="false">'10. Operational Expenses'!E191</f>
        <v>700</v>
      </c>
      <c r="T38" s="10" t="n">
        <f aca="false">'10. Operational Expenses'!F191</f>
        <v>700</v>
      </c>
      <c r="U38" s="10" t="n">
        <f aca="false">'10. Operational Expenses'!G191</f>
        <v>700</v>
      </c>
      <c r="V38" s="10" t="n">
        <f aca="false">'10. Operational Expenses'!H191</f>
        <v>700</v>
      </c>
      <c r="W38" s="10" t="n">
        <f aca="false">'10. Operational Expenses'!I191</f>
        <v>700</v>
      </c>
      <c r="X38" s="10" t="n">
        <f aca="false">'10. Operational Expenses'!J191</f>
        <v>700</v>
      </c>
      <c r="Y38" s="10" t="n">
        <f aca="false">'10. Operational Expenses'!K191</f>
        <v>700</v>
      </c>
      <c r="Z38" s="10" t="n">
        <f aca="false">'10. Operational Expenses'!L191</f>
        <v>700</v>
      </c>
      <c r="AA38" s="10" t="n">
        <f aca="false">'10. Operational Expenses'!M191</f>
        <v>700</v>
      </c>
      <c r="AB38" s="10" t="n">
        <f aca="false">SUM(P38:AA38)</f>
        <v>8400</v>
      </c>
      <c r="AC38" s="10"/>
    </row>
    <row r="39" customFormat="false" ht="15" hidden="false" customHeight="true" outlineLevel="0" collapsed="false">
      <c r="A39" s="5" t="s">
        <v>178</v>
      </c>
      <c r="B39" s="6" t="n">
        <v>0</v>
      </c>
      <c r="C39" s="6" t="n">
        <v>0</v>
      </c>
      <c r="D39" s="6" t="n">
        <v>0</v>
      </c>
      <c r="E39" s="6" t="n">
        <v>25</v>
      </c>
      <c r="F39" s="6" t="n">
        <v>0</v>
      </c>
      <c r="G39" s="6" t="n">
        <v>0</v>
      </c>
      <c r="H39" s="6" t="n">
        <v>0</v>
      </c>
      <c r="I39" s="6" t="n">
        <v>0</v>
      </c>
      <c r="J39" s="6" t="n">
        <v>64</v>
      </c>
      <c r="K39" s="6" t="n">
        <v>0</v>
      </c>
      <c r="L39" s="6" t="n">
        <v>0</v>
      </c>
      <c r="M39" s="6" t="n">
        <v>2155</v>
      </c>
      <c r="N39" s="6" t="n">
        <f aca="false">SUM(B39:M39)</f>
        <v>2244</v>
      </c>
      <c r="O39" s="6"/>
      <c r="P39" s="6" t="n">
        <f aca="false">'10. Operational Expenses'!B203</f>
        <v>0</v>
      </c>
      <c r="Q39" s="6" t="n">
        <f aca="false">'10. Operational Expenses'!C203</f>
        <v>0</v>
      </c>
      <c r="R39" s="6" t="n">
        <f aca="false">'10. Operational Expenses'!D203</f>
        <v>0</v>
      </c>
      <c r="S39" s="6" t="n">
        <f aca="false">'10. Operational Expenses'!E203</f>
        <v>700</v>
      </c>
      <c r="T39" s="6" t="n">
        <f aca="false">'10. Operational Expenses'!F203</f>
        <v>0</v>
      </c>
      <c r="U39" s="6" t="n">
        <f aca="false">'10. Operational Expenses'!G203</f>
        <v>0</v>
      </c>
      <c r="V39" s="6" t="n">
        <f aca="false">'10. Operational Expenses'!H203</f>
        <v>0</v>
      </c>
      <c r="W39" s="6" t="n">
        <f aca="false">'10. Operational Expenses'!I203</f>
        <v>0</v>
      </c>
      <c r="X39" s="6" t="n">
        <f aca="false">'10. Operational Expenses'!J203</f>
        <v>50</v>
      </c>
      <c r="Y39" s="6" t="n">
        <f aca="false">'10. Operational Expenses'!K203</f>
        <v>0</v>
      </c>
      <c r="Z39" s="6" t="n">
        <f aca="false">'10. Operational Expenses'!L203</f>
        <v>0</v>
      </c>
      <c r="AA39" s="6" t="n">
        <f aca="false">'10. Operational Expenses'!M203</f>
        <v>2225</v>
      </c>
      <c r="AB39" s="6" t="n">
        <f aca="false">SUM(P39:AA39)</f>
        <v>2975</v>
      </c>
      <c r="AC39" s="6"/>
    </row>
    <row r="40" customFormat="false" ht="15" hidden="false" customHeight="true" outlineLevel="0" collapsed="false">
      <c r="A40" s="9" t="s">
        <v>179</v>
      </c>
      <c r="B40" s="10" t="n">
        <v>0</v>
      </c>
      <c r="C40" s="10" t="n">
        <v>25</v>
      </c>
      <c r="D40" s="10" t="n">
        <v>36</v>
      </c>
      <c r="E40" s="10" t="n">
        <v>33</v>
      </c>
      <c r="F40" s="10" t="n">
        <v>33</v>
      </c>
      <c r="G40" s="10" t="n">
        <v>639</v>
      </c>
      <c r="H40" s="10" t="n">
        <v>1160</v>
      </c>
      <c r="I40" s="10" t="n">
        <v>1160</v>
      </c>
      <c r="J40" s="10" t="n">
        <v>1185</v>
      </c>
      <c r="K40" s="10" t="n">
        <v>1016</v>
      </c>
      <c r="L40" s="10" t="n">
        <v>1024</v>
      </c>
      <c r="M40" s="10" t="n">
        <v>4771</v>
      </c>
      <c r="N40" s="10" t="n">
        <f aca="false">SUM(B40:M40)</f>
        <v>11082</v>
      </c>
      <c r="O40" s="10"/>
      <c r="P40" s="10" t="n">
        <f aca="false">'10. Operational Expenses'!B213</f>
        <v>925</v>
      </c>
      <c r="Q40" s="10" t="n">
        <f aca="false">'10. Operational Expenses'!C213</f>
        <v>925</v>
      </c>
      <c r="R40" s="10" t="n">
        <f aca="false">'10. Operational Expenses'!D213</f>
        <v>925</v>
      </c>
      <c r="S40" s="10" t="n">
        <f aca="false">'10. Operational Expenses'!E213</f>
        <v>925</v>
      </c>
      <c r="T40" s="10" t="n">
        <f aca="false">'10. Operational Expenses'!F213</f>
        <v>925</v>
      </c>
      <c r="U40" s="10" t="n">
        <f aca="false">'10. Operational Expenses'!G213</f>
        <v>925</v>
      </c>
      <c r="V40" s="10" t="n">
        <f aca="false">'10. Operational Expenses'!H213</f>
        <v>925</v>
      </c>
      <c r="W40" s="10" t="n">
        <f aca="false">'10. Operational Expenses'!I213</f>
        <v>925</v>
      </c>
      <c r="X40" s="10" t="n">
        <f aca="false">'10. Operational Expenses'!J213</f>
        <v>925</v>
      </c>
      <c r="Y40" s="10" t="n">
        <f aca="false">'10. Operational Expenses'!K213</f>
        <v>925</v>
      </c>
      <c r="Z40" s="10" t="n">
        <f aca="false">'10. Operational Expenses'!L213</f>
        <v>925</v>
      </c>
      <c r="AA40" s="10" t="n">
        <f aca="false">'10. Operational Expenses'!M213</f>
        <v>4925</v>
      </c>
      <c r="AB40" s="10" t="n">
        <f aca="false">SUM(P40:AA40)</f>
        <v>15100</v>
      </c>
      <c r="AC40" s="10"/>
    </row>
    <row r="41" customFormat="false" ht="15" hidden="false" customHeight="true" outlineLevel="0" collapsed="false">
      <c r="A41" s="5" t="s">
        <v>180</v>
      </c>
      <c r="B41" s="6" t="n">
        <v>0</v>
      </c>
      <c r="C41" s="6" t="n">
        <v>30</v>
      </c>
      <c r="D41" s="6" t="n">
        <v>44</v>
      </c>
      <c r="E41" s="6" t="n">
        <v>52</v>
      </c>
      <c r="F41" s="6" t="n">
        <v>52</v>
      </c>
      <c r="G41" s="6" t="n">
        <v>1901</v>
      </c>
      <c r="H41" s="6" t="n">
        <v>3072</v>
      </c>
      <c r="I41" s="6" t="n">
        <v>3072</v>
      </c>
      <c r="J41" s="6" t="n">
        <v>3204</v>
      </c>
      <c r="K41" s="6" t="n">
        <v>1592</v>
      </c>
      <c r="L41" s="6" t="n">
        <v>1826</v>
      </c>
      <c r="M41" s="6" t="n">
        <v>1792</v>
      </c>
      <c r="N41" s="6" t="n">
        <f aca="false">SUM(B41:M41)</f>
        <v>16637</v>
      </c>
      <c r="O41" s="6"/>
      <c r="P41" s="6" t="n">
        <f aca="false">'10. Operational Expenses'!B224</f>
        <v>1100</v>
      </c>
      <c r="Q41" s="6" t="n">
        <f aca="false">'10. Operational Expenses'!C224</f>
        <v>1100</v>
      </c>
      <c r="R41" s="6" t="n">
        <f aca="false">'10. Operational Expenses'!D224</f>
        <v>1150</v>
      </c>
      <c r="S41" s="6" t="n">
        <f aca="false">'10. Operational Expenses'!E224</f>
        <v>1450</v>
      </c>
      <c r="T41" s="6" t="n">
        <f aca="false">'10. Operational Expenses'!F224</f>
        <v>1450</v>
      </c>
      <c r="U41" s="6" t="n">
        <f aca="false">'10. Operational Expenses'!G224</f>
        <v>2750</v>
      </c>
      <c r="V41" s="6" t="n">
        <f aca="false">'10. Operational Expenses'!H224</f>
        <v>2450</v>
      </c>
      <c r="W41" s="6" t="n">
        <f aca="false">'10. Operational Expenses'!I224</f>
        <v>2450</v>
      </c>
      <c r="X41" s="6" t="n">
        <f aca="false">'10. Operational Expenses'!J224</f>
        <v>2500</v>
      </c>
      <c r="Y41" s="6" t="n">
        <f aca="false">'10. Operational Expenses'!K224</f>
        <v>1450</v>
      </c>
      <c r="Z41" s="6" t="n">
        <f aca="false">'10. Operational Expenses'!L224</f>
        <v>1650</v>
      </c>
      <c r="AA41" s="6" t="n">
        <f aca="false">'10. Operational Expenses'!M224</f>
        <v>1850</v>
      </c>
      <c r="AB41" s="6" t="n">
        <f aca="false">SUM(P41:AA41)</f>
        <v>21350</v>
      </c>
      <c r="AC41" s="6"/>
    </row>
    <row r="42" customFormat="false" ht="15" hidden="false" customHeight="true" outlineLevel="0" collapsed="false">
      <c r="A42" s="9" t="s">
        <v>181</v>
      </c>
      <c r="B42" s="10" t="n">
        <v>0</v>
      </c>
      <c r="C42" s="10" t="n">
        <v>13</v>
      </c>
      <c r="D42" s="10" t="n">
        <v>27</v>
      </c>
      <c r="E42" s="10" t="n">
        <v>18</v>
      </c>
      <c r="F42" s="10" t="n">
        <v>18</v>
      </c>
      <c r="G42" s="10" t="n">
        <v>657</v>
      </c>
      <c r="H42" s="10" t="n">
        <v>940</v>
      </c>
      <c r="I42" s="10" t="n">
        <v>940</v>
      </c>
      <c r="J42" s="10" t="n">
        <v>1218</v>
      </c>
      <c r="K42" s="10" t="n">
        <v>549</v>
      </c>
      <c r="L42" s="10" t="n">
        <v>553</v>
      </c>
      <c r="M42" s="10" t="n">
        <v>678</v>
      </c>
      <c r="N42" s="10" t="n">
        <f aca="false">SUM(B42:M42)</f>
        <v>5611</v>
      </c>
      <c r="O42" s="10"/>
      <c r="P42" s="10" t="n">
        <f aca="false">'10. Operational Expenses'!B230</f>
        <v>500</v>
      </c>
      <c r="Q42" s="10" t="n">
        <f aca="false">'10. Operational Expenses'!C230</f>
        <v>500</v>
      </c>
      <c r="R42" s="10" t="n">
        <f aca="false">'10. Operational Expenses'!D230</f>
        <v>1300</v>
      </c>
      <c r="S42" s="10" t="n">
        <f aca="false">'10. Operational Expenses'!E230</f>
        <v>500</v>
      </c>
      <c r="T42" s="10" t="n">
        <f aca="false">'10. Operational Expenses'!F230</f>
        <v>500</v>
      </c>
      <c r="U42" s="10" t="n">
        <f aca="false">'10. Operational Expenses'!G230</f>
        <v>950</v>
      </c>
      <c r="V42" s="10" t="n">
        <f aca="false">'10. Operational Expenses'!H230</f>
        <v>750</v>
      </c>
      <c r="W42" s="10" t="n">
        <f aca="false">'10. Operational Expenses'!I230</f>
        <v>750</v>
      </c>
      <c r="X42" s="10" t="n">
        <f aca="false">'10. Operational Expenses'!J230</f>
        <v>950</v>
      </c>
      <c r="Y42" s="10" t="n">
        <f aca="false">'10. Operational Expenses'!K230</f>
        <v>500</v>
      </c>
      <c r="Z42" s="10" t="n">
        <f aca="false">'10. Operational Expenses'!L230</f>
        <v>500</v>
      </c>
      <c r="AA42" s="10" t="n">
        <f aca="false">'10. Operational Expenses'!M230</f>
        <v>700</v>
      </c>
      <c r="AB42" s="10" t="n">
        <f aca="false">SUM(P42:AA42)</f>
        <v>8400</v>
      </c>
      <c r="AC42" s="10"/>
    </row>
    <row r="43" customFormat="false" ht="15" hidden="false" customHeight="true" outlineLevel="0" collapsed="false">
      <c r="A43" s="5" t="s">
        <v>182</v>
      </c>
      <c r="B43" s="6" t="n">
        <v>0</v>
      </c>
      <c r="C43" s="6" t="n">
        <v>14</v>
      </c>
      <c r="D43" s="6" t="n">
        <v>23</v>
      </c>
      <c r="E43" s="6" t="n">
        <v>22</v>
      </c>
      <c r="F43" s="6" t="n">
        <v>19</v>
      </c>
      <c r="G43" s="6" t="n">
        <v>408</v>
      </c>
      <c r="H43" s="6" t="n">
        <v>790</v>
      </c>
      <c r="I43" s="6" t="n">
        <v>665</v>
      </c>
      <c r="J43" s="6" t="n">
        <v>756</v>
      </c>
      <c r="K43" s="6" t="n">
        <v>692</v>
      </c>
      <c r="L43" s="6" t="n">
        <v>587</v>
      </c>
      <c r="M43" s="6" t="n">
        <v>572</v>
      </c>
      <c r="N43" s="6" t="n">
        <f aca="false">SUM(B43:M43)</f>
        <v>4548</v>
      </c>
      <c r="O43" s="6"/>
      <c r="P43" s="6" t="n">
        <f aca="false">'10. Operational Expenses'!B239</f>
        <v>530</v>
      </c>
      <c r="Q43" s="6" t="n">
        <f aca="false">'10. Operational Expenses'!C239</f>
        <v>530</v>
      </c>
      <c r="R43" s="6" t="n">
        <f aca="false">'10. Operational Expenses'!D239</f>
        <v>590</v>
      </c>
      <c r="S43" s="6" t="n">
        <f aca="false">'10. Operational Expenses'!E239</f>
        <v>630</v>
      </c>
      <c r="T43" s="6" t="n">
        <f aca="false">'10. Operational Expenses'!F239</f>
        <v>530</v>
      </c>
      <c r="U43" s="6" t="n">
        <f aca="false">'10. Operational Expenses'!G239</f>
        <v>590</v>
      </c>
      <c r="V43" s="6" t="n">
        <f aca="false">'10. Operational Expenses'!H239</f>
        <v>630</v>
      </c>
      <c r="W43" s="6" t="n">
        <f aca="false">'10. Operational Expenses'!I239</f>
        <v>530</v>
      </c>
      <c r="X43" s="6" t="n">
        <f aca="false">'10. Operational Expenses'!J239</f>
        <v>590</v>
      </c>
      <c r="Y43" s="6" t="n">
        <f aca="false">'10. Operational Expenses'!K239</f>
        <v>630</v>
      </c>
      <c r="Z43" s="6" t="n">
        <f aca="false">'10. Operational Expenses'!L239</f>
        <v>530</v>
      </c>
      <c r="AA43" s="6" t="n">
        <f aca="false">'10. Operational Expenses'!M239</f>
        <v>590</v>
      </c>
      <c r="AB43" s="6" t="n">
        <f aca="false">SUM(P43:AA43)</f>
        <v>6900</v>
      </c>
      <c r="AC43" s="6"/>
    </row>
    <row r="44" customFormat="false" ht="15" hidden="false" customHeight="true" outlineLevel="0" collapsed="false">
      <c r="A44" s="9" t="s">
        <v>183</v>
      </c>
      <c r="B44" s="10" t="n">
        <v>0</v>
      </c>
      <c r="C44" s="10" t="n">
        <v>8</v>
      </c>
      <c r="D44" s="10" t="n">
        <v>11</v>
      </c>
      <c r="E44" s="10" t="n">
        <v>10</v>
      </c>
      <c r="F44" s="10" t="n">
        <v>10</v>
      </c>
      <c r="G44" s="10" t="n">
        <v>318</v>
      </c>
      <c r="H44" s="10" t="n">
        <v>401</v>
      </c>
      <c r="I44" s="10" t="n">
        <v>401</v>
      </c>
      <c r="J44" s="10" t="n">
        <v>397</v>
      </c>
      <c r="K44" s="10" t="n">
        <v>318</v>
      </c>
      <c r="L44" s="10" t="n">
        <v>487</v>
      </c>
      <c r="M44" s="10" t="n">
        <v>542</v>
      </c>
      <c r="N44" s="10" t="n">
        <f aca="false">SUM(B44:M44)</f>
        <v>2903</v>
      </c>
      <c r="O44" s="10"/>
      <c r="P44" s="10" t="n">
        <f aca="false">'10. Operational Expenses'!B246</f>
        <v>290</v>
      </c>
      <c r="Q44" s="10" t="n">
        <f aca="false">'10. Operational Expenses'!C246</f>
        <v>290</v>
      </c>
      <c r="R44" s="10" t="n">
        <f aca="false">'10. Operational Expenses'!D246</f>
        <v>290</v>
      </c>
      <c r="S44" s="10" t="n">
        <f aca="false">'10. Operational Expenses'!E246</f>
        <v>290</v>
      </c>
      <c r="T44" s="10" t="n">
        <f aca="false">'10. Operational Expenses'!F246</f>
        <v>290</v>
      </c>
      <c r="U44" s="10" t="n">
        <f aca="false">'10. Operational Expenses'!G246</f>
        <v>460</v>
      </c>
      <c r="V44" s="10" t="n">
        <f aca="false">'10. Operational Expenses'!H246</f>
        <v>320</v>
      </c>
      <c r="W44" s="10" t="n">
        <f aca="false">'10. Operational Expenses'!I246</f>
        <v>320</v>
      </c>
      <c r="X44" s="10" t="n">
        <f aca="false">'10. Operational Expenses'!J246</f>
        <v>310</v>
      </c>
      <c r="Y44" s="10" t="n">
        <f aca="false">'10. Operational Expenses'!K246</f>
        <v>290</v>
      </c>
      <c r="Z44" s="10" t="n">
        <f aca="false">'10. Operational Expenses'!L246</f>
        <v>440</v>
      </c>
      <c r="AA44" s="10" t="n">
        <f aca="false">'10. Operational Expenses'!M246</f>
        <v>560</v>
      </c>
      <c r="AB44" s="10" t="n">
        <f aca="false">SUM(P44:AA44)</f>
        <v>4150</v>
      </c>
      <c r="AC44" s="10"/>
    </row>
    <row r="45" customFormat="false" ht="15" hidden="false" customHeight="true" outlineLevel="0" collapsed="false">
      <c r="A45" s="5" t="s">
        <v>184</v>
      </c>
      <c r="B45" s="6" t="n">
        <v>0</v>
      </c>
      <c r="C45" s="6" t="n">
        <v>18</v>
      </c>
      <c r="D45" s="6" t="n">
        <v>25</v>
      </c>
      <c r="E45" s="6" t="n">
        <v>18</v>
      </c>
      <c r="F45" s="6" t="n">
        <v>18</v>
      </c>
      <c r="G45" s="6" t="n">
        <v>4908</v>
      </c>
      <c r="H45" s="6" t="n">
        <v>94</v>
      </c>
      <c r="I45" s="6" t="n">
        <v>94</v>
      </c>
      <c r="J45" s="6" t="n">
        <v>3268</v>
      </c>
      <c r="K45" s="6" t="n">
        <v>549</v>
      </c>
      <c r="L45" s="6" t="n">
        <v>720</v>
      </c>
      <c r="M45" s="6" t="n">
        <v>630</v>
      </c>
      <c r="N45" s="6" t="n">
        <f aca="false">SUM(B45:M45)</f>
        <v>10342</v>
      </c>
      <c r="O45" s="6"/>
      <c r="P45" s="6" t="n">
        <f aca="false">'10. Operational Expenses'!B256</f>
        <v>650</v>
      </c>
      <c r="Q45" s="6" t="n">
        <f aca="false">'10. Operational Expenses'!C256</f>
        <v>650</v>
      </c>
      <c r="R45" s="6" t="n">
        <f aca="false">'10. Operational Expenses'!D256</f>
        <v>650</v>
      </c>
      <c r="S45" s="6" t="n">
        <f aca="false">'10. Operational Expenses'!E256</f>
        <v>500</v>
      </c>
      <c r="T45" s="6" t="n">
        <f aca="false">'10. Operational Expenses'!F256</f>
        <v>500</v>
      </c>
      <c r="U45" s="6" t="n">
        <f aca="false">'10. Operational Expenses'!G256</f>
        <v>7100</v>
      </c>
      <c r="V45" s="6" t="n">
        <f aca="false">'10. Operational Expenses'!H256</f>
        <v>75</v>
      </c>
      <c r="W45" s="6" t="n">
        <f aca="false">'10. Operational Expenses'!I256</f>
        <v>75</v>
      </c>
      <c r="X45" s="6" t="n">
        <f aca="false">'10. Operational Expenses'!J256</f>
        <v>2550</v>
      </c>
      <c r="Y45" s="6" t="n">
        <f aca="false">'10. Operational Expenses'!K256</f>
        <v>500</v>
      </c>
      <c r="Z45" s="6" t="n">
        <f aca="false">'10. Operational Expenses'!L256</f>
        <v>650</v>
      </c>
      <c r="AA45" s="6" t="n">
        <f aca="false">'10. Operational Expenses'!M256</f>
        <v>650</v>
      </c>
      <c r="AB45" s="6" t="n">
        <f aca="false">SUM(P45:AA45)</f>
        <v>14550</v>
      </c>
      <c r="AC45" s="6"/>
    </row>
    <row r="46" customFormat="false" ht="15" hidden="false" customHeight="true" outlineLevel="0" collapsed="false">
      <c r="A46" s="9" t="s">
        <v>185</v>
      </c>
      <c r="B46" s="10" t="n">
        <v>0</v>
      </c>
      <c r="C46" s="10" t="n">
        <v>6</v>
      </c>
      <c r="D46" s="10" t="n">
        <v>10</v>
      </c>
      <c r="E46" s="10" t="n">
        <v>8</v>
      </c>
      <c r="F46" s="10" t="n">
        <v>8</v>
      </c>
      <c r="G46" s="10" t="n">
        <v>242</v>
      </c>
      <c r="H46" s="10" t="n">
        <v>451</v>
      </c>
      <c r="I46" s="10" t="n">
        <v>451</v>
      </c>
      <c r="J46" s="10" t="n">
        <v>449</v>
      </c>
      <c r="K46" s="10" t="n">
        <v>253</v>
      </c>
      <c r="L46" s="10" t="n">
        <v>255</v>
      </c>
      <c r="M46" s="10" t="n">
        <v>262</v>
      </c>
      <c r="N46" s="10" t="n">
        <f aca="false">SUM(B46:M46)</f>
        <v>2395</v>
      </c>
      <c r="O46" s="10"/>
      <c r="P46" s="10" t="n">
        <f aca="false">'10. Operational Expenses'!B264</f>
        <v>230</v>
      </c>
      <c r="Q46" s="10" t="n">
        <f aca="false">'10. Operational Expenses'!C264</f>
        <v>230</v>
      </c>
      <c r="R46" s="10" t="n">
        <f aca="false">'10. Operational Expenses'!D264</f>
        <v>270</v>
      </c>
      <c r="S46" s="10" t="n">
        <f aca="false">'10. Operational Expenses'!E264</f>
        <v>230</v>
      </c>
      <c r="T46" s="10" t="n">
        <f aca="false">'10. Operational Expenses'!F264</f>
        <v>230</v>
      </c>
      <c r="U46" s="10" t="n">
        <f aca="false">'10. Operational Expenses'!G264</f>
        <v>350</v>
      </c>
      <c r="V46" s="10" t="n">
        <f aca="false">'10. Operational Expenses'!H264</f>
        <v>360</v>
      </c>
      <c r="W46" s="10" t="n">
        <f aca="false">'10. Operational Expenses'!I264</f>
        <v>360</v>
      </c>
      <c r="X46" s="10" t="n">
        <f aca="false">'10. Operational Expenses'!J264</f>
        <v>350</v>
      </c>
      <c r="Y46" s="10" t="n">
        <f aca="false">'10. Operational Expenses'!K264</f>
        <v>230</v>
      </c>
      <c r="Z46" s="10" t="n">
        <f aca="false">'10. Operational Expenses'!L264</f>
        <v>230</v>
      </c>
      <c r="AA46" s="10" t="n">
        <f aca="false">'10. Operational Expenses'!M264</f>
        <v>270</v>
      </c>
      <c r="AB46" s="10" t="n">
        <f aca="false">SUM(P46:AA46)</f>
        <v>3340</v>
      </c>
      <c r="AC46" s="10"/>
    </row>
    <row r="47" customFormat="false" ht="15" hidden="false" customHeight="true" outlineLevel="0" collapsed="false">
      <c r="A47" s="5" t="s">
        <v>186</v>
      </c>
      <c r="B47" s="6" t="n">
        <v>0</v>
      </c>
      <c r="C47" s="6" t="n">
        <v>1</v>
      </c>
      <c r="D47" s="6" t="n">
        <v>11</v>
      </c>
      <c r="E47" s="6" t="n">
        <v>3</v>
      </c>
      <c r="F47" s="6" t="n">
        <v>3</v>
      </c>
      <c r="G47" s="6" t="n">
        <v>200</v>
      </c>
      <c r="H47" s="6" t="n">
        <v>75</v>
      </c>
      <c r="I47" s="6" t="n">
        <v>75</v>
      </c>
      <c r="J47" s="6" t="n">
        <v>276</v>
      </c>
      <c r="K47" s="6" t="n">
        <v>110</v>
      </c>
      <c r="L47" s="6" t="n">
        <v>55</v>
      </c>
      <c r="M47" s="6" t="n">
        <v>300</v>
      </c>
      <c r="N47" s="6" t="n">
        <f aca="false">SUM(B47:M47)</f>
        <v>1109</v>
      </c>
      <c r="O47" s="6"/>
      <c r="P47" s="6" t="n">
        <f aca="false">'10. Operational Expenses'!B276</f>
        <v>50</v>
      </c>
      <c r="Q47" s="6" t="n">
        <f aca="false">'10. Operational Expenses'!C276</f>
        <v>50</v>
      </c>
      <c r="R47" s="6" t="n">
        <f aca="false">'10. Operational Expenses'!D276</f>
        <v>315</v>
      </c>
      <c r="S47" s="6" t="n">
        <f aca="false">'10. Operational Expenses'!E276</f>
        <v>75</v>
      </c>
      <c r="T47" s="6" t="n">
        <f aca="false">'10. Operational Expenses'!F276</f>
        <v>80</v>
      </c>
      <c r="U47" s="6" t="n">
        <f aca="false">'10. Operational Expenses'!G276</f>
        <v>315</v>
      </c>
      <c r="V47" s="6" t="n">
        <f aca="false">'10. Operational Expenses'!H276</f>
        <v>60</v>
      </c>
      <c r="W47" s="6" t="n">
        <f aca="false">'10. Operational Expenses'!I276</f>
        <v>60</v>
      </c>
      <c r="X47" s="6" t="n">
        <f aca="false">'10. Operational Expenses'!J276</f>
        <v>240</v>
      </c>
      <c r="Y47" s="6" t="n">
        <f aca="false">'10. Operational Expenses'!K276</f>
        <v>100</v>
      </c>
      <c r="Z47" s="6" t="n">
        <f aca="false">'10. Operational Expenses'!L276</f>
        <v>50</v>
      </c>
      <c r="AA47" s="6" t="n">
        <f aca="false">'10. Operational Expenses'!M276</f>
        <v>335</v>
      </c>
      <c r="AB47" s="6" t="n">
        <f aca="false">SUM(P47:AA47)</f>
        <v>1730</v>
      </c>
      <c r="AC47" s="6"/>
    </row>
    <row r="48" customFormat="false" ht="15" hidden="false" customHeight="true" outlineLevel="0" collapsed="false">
      <c r="A48" s="9" t="s">
        <v>187</v>
      </c>
      <c r="B48" s="10" t="n">
        <v>0</v>
      </c>
      <c r="C48" s="10" t="n">
        <v>73.15</v>
      </c>
      <c r="D48" s="10" t="n">
        <v>104.5</v>
      </c>
      <c r="E48" s="10" t="n">
        <v>104.5</v>
      </c>
      <c r="F48" s="10" t="n">
        <v>104.5</v>
      </c>
      <c r="G48" s="10" t="n">
        <v>2831.95</v>
      </c>
      <c r="H48" s="10" t="n">
        <v>6142.51</v>
      </c>
      <c r="I48" s="10" t="n">
        <v>6142.51</v>
      </c>
      <c r="J48" s="10" t="n">
        <v>5507.15</v>
      </c>
      <c r="K48" s="10" t="n">
        <v>3224.87</v>
      </c>
      <c r="L48" s="10" t="n">
        <v>3007.51</v>
      </c>
      <c r="M48" s="10" t="n">
        <v>2844.49</v>
      </c>
      <c r="N48" s="10" t="n">
        <f aca="false">SUM(B48:M48)</f>
        <v>30087.64</v>
      </c>
      <c r="O48" s="10"/>
      <c r="P48" s="10" t="n">
        <v>2453.66</v>
      </c>
      <c r="Q48" s="10" t="n">
        <v>2717</v>
      </c>
      <c r="R48" s="10" t="n">
        <v>2717</v>
      </c>
      <c r="S48" s="10" t="n">
        <v>2936.45</v>
      </c>
      <c r="T48" s="10" t="n">
        <v>2936.45</v>
      </c>
      <c r="U48" s="10" t="n">
        <v>4096.4</v>
      </c>
      <c r="V48" s="10" t="n">
        <v>4898.96</v>
      </c>
      <c r="W48" s="10" t="n">
        <v>4898.96</v>
      </c>
      <c r="X48" s="10" t="n">
        <v>4297.04</v>
      </c>
      <c r="Y48" s="10" t="n">
        <v>2936.45</v>
      </c>
      <c r="Z48" s="10" t="n">
        <v>2717</v>
      </c>
      <c r="AA48" s="10" t="n">
        <v>2936.45</v>
      </c>
      <c r="AB48" s="10" t="n">
        <f aca="false">SUM(P48:AA48)</f>
        <v>40541.82</v>
      </c>
      <c r="AC48" s="10"/>
    </row>
    <row r="49" customFormat="false" ht="15" hidden="false" customHeight="true" outlineLevel="0" collapsed="false">
      <c r="A49" s="5" t="s">
        <v>188</v>
      </c>
      <c r="B49" s="6" t="n">
        <v>100</v>
      </c>
      <c r="C49" s="6" t="n">
        <v>100</v>
      </c>
      <c r="D49" s="6" t="n">
        <v>100</v>
      </c>
      <c r="E49" s="6" t="n">
        <v>100</v>
      </c>
      <c r="F49" s="6" t="n">
        <v>100</v>
      </c>
      <c r="G49" s="6" t="n">
        <v>100</v>
      </c>
      <c r="H49" s="6" t="n">
        <v>100</v>
      </c>
      <c r="I49" s="6" t="n">
        <v>100</v>
      </c>
      <c r="J49" s="6" t="n">
        <v>100</v>
      </c>
      <c r="K49" s="6" t="n">
        <v>100</v>
      </c>
      <c r="L49" s="6" t="n">
        <v>100</v>
      </c>
      <c r="M49" s="6" t="n">
        <v>100</v>
      </c>
      <c r="N49" s="6" t="n">
        <f aca="false">SUM(B49:M49)</f>
        <v>1200</v>
      </c>
      <c r="O49" s="6"/>
      <c r="P49" s="6" t="n">
        <v>100</v>
      </c>
      <c r="Q49" s="6" t="n">
        <v>100</v>
      </c>
      <c r="R49" s="6" t="n">
        <v>100</v>
      </c>
      <c r="S49" s="6" t="n">
        <v>100</v>
      </c>
      <c r="T49" s="6" t="n">
        <v>100</v>
      </c>
      <c r="U49" s="6" t="n">
        <v>100</v>
      </c>
      <c r="V49" s="6" t="n">
        <v>100</v>
      </c>
      <c r="W49" s="6" t="n">
        <v>100</v>
      </c>
      <c r="X49" s="6" t="n">
        <v>100</v>
      </c>
      <c r="Y49" s="6" t="n">
        <v>100</v>
      </c>
      <c r="Z49" s="6" t="n">
        <v>100</v>
      </c>
      <c r="AA49" s="6" t="n">
        <v>100</v>
      </c>
      <c r="AB49" s="6" t="n">
        <f aca="false">SUM(P49:AA49)</f>
        <v>1200</v>
      </c>
      <c r="AC49" s="6"/>
    </row>
    <row r="50" customFormat="false" ht="15" hidden="false" customHeight="true" outlineLevel="0" collapsed="false">
      <c r="A50" s="9" t="s">
        <v>189</v>
      </c>
      <c r="B50" s="10" t="n">
        <v>0</v>
      </c>
      <c r="C50" s="10" t="n">
        <v>0</v>
      </c>
      <c r="D50" s="10" t="n">
        <v>0</v>
      </c>
      <c r="E50" s="10" t="n">
        <v>1625</v>
      </c>
      <c r="F50" s="10" t="n">
        <v>1625</v>
      </c>
      <c r="G50" s="10" t="n">
        <v>1625</v>
      </c>
      <c r="H50" s="10" t="n">
        <v>1625</v>
      </c>
      <c r="I50" s="10" t="n">
        <v>1625</v>
      </c>
      <c r="J50" s="10" t="n">
        <v>1625</v>
      </c>
      <c r="K50" s="10" t="n">
        <v>1625</v>
      </c>
      <c r="L50" s="10" t="n">
        <v>1625</v>
      </c>
      <c r="M50" s="10" t="n">
        <v>1625</v>
      </c>
      <c r="N50" s="10" t="n">
        <f aca="false">SUM(B50:M50)</f>
        <v>14625</v>
      </c>
      <c r="O50" s="10"/>
      <c r="P50" s="10" t="n">
        <v>1625</v>
      </c>
      <c r="Q50" s="10" t="n">
        <v>1625</v>
      </c>
      <c r="R50" s="10" t="n">
        <v>1625</v>
      </c>
      <c r="S50" s="10" t="n">
        <v>1625</v>
      </c>
      <c r="T50" s="10" t="n">
        <v>2167</v>
      </c>
      <c r="U50" s="10" t="n">
        <v>2167</v>
      </c>
      <c r="V50" s="10" t="n">
        <v>2167</v>
      </c>
      <c r="W50" s="10" t="n">
        <v>2167</v>
      </c>
      <c r="X50" s="10" t="n">
        <v>2167</v>
      </c>
      <c r="Y50" s="10" t="n">
        <v>2167</v>
      </c>
      <c r="Z50" s="10" t="n">
        <v>2167</v>
      </c>
      <c r="AA50" s="10" t="n">
        <v>2167</v>
      </c>
      <c r="AB50" s="10" t="n">
        <f aca="false">SUM(P50:AA50)</f>
        <v>23836</v>
      </c>
      <c r="AC50" s="10"/>
    </row>
    <row r="51" customFormat="false" ht="15" hidden="false" customHeight="true" outlineLevel="0" collapsed="false">
      <c r="A51" s="5" t="s">
        <v>190</v>
      </c>
      <c r="B51" s="6" t="n">
        <v>0</v>
      </c>
      <c r="C51" s="6" t="n">
        <v>0</v>
      </c>
      <c r="D51" s="6" t="n">
        <v>0</v>
      </c>
      <c r="E51" s="6" t="n">
        <v>0</v>
      </c>
      <c r="F51" s="6" t="n">
        <v>0</v>
      </c>
      <c r="G51" s="6" t="n">
        <v>1000</v>
      </c>
      <c r="H51" s="6" t="n">
        <v>1000</v>
      </c>
      <c r="I51" s="6" t="n">
        <v>1000</v>
      </c>
      <c r="J51" s="6" t="n">
        <v>1000</v>
      </c>
      <c r="K51" s="6" t="n">
        <v>1000</v>
      </c>
      <c r="L51" s="6" t="n">
        <v>1000</v>
      </c>
      <c r="M51" s="6" t="n">
        <v>1000</v>
      </c>
      <c r="N51" s="6" t="n">
        <f aca="false">SUM(B51:M51)</f>
        <v>7000</v>
      </c>
      <c r="O51" s="6"/>
      <c r="P51" s="6" t="n">
        <v>1000</v>
      </c>
      <c r="Q51" s="6" t="n">
        <v>1000</v>
      </c>
      <c r="R51" s="6" t="n">
        <v>1000</v>
      </c>
      <c r="S51" s="6" t="n">
        <v>1000</v>
      </c>
      <c r="T51" s="6" t="n">
        <v>1000</v>
      </c>
      <c r="U51" s="6" t="n">
        <v>1000</v>
      </c>
      <c r="V51" s="6" t="n">
        <v>1000</v>
      </c>
      <c r="W51" s="6" t="n">
        <v>1000</v>
      </c>
      <c r="X51" s="6" t="n">
        <v>1000</v>
      </c>
      <c r="Y51" s="6" t="n">
        <v>1000</v>
      </c>
      <c r="Z51" s="6" t="n">
        <v>1000</v>
      </c>
      <c r="AA51" s="6" t="n">
        <v>1000</v>
      </c>
      <c r="AB51" s="6" t="n">
        <f aca="false">SUM(P51:AA51)</f>
        <v>12000</v>
      </c>
      <c r="AC51" s="6"/>
    </row>
    <row r="52" customFormat="false" ht="15" hidden="false" customHeight="true" outlineLevel="0" collapsed="false">
      <c r="A52" s="19" t="s">
        <v>191</v>
      </c>
      <c r="B52" s="20" t="n">
        <f aca="false">SUM(B27:B51)</f>
        <v>100</v>
      </c>
      <c r="C52" s="20" t="n">
        <f aca="false">SUM(C27:C51)</f>
        <v>417.15</v>
      </c>
      <c r="D52" s="20" t="n">
        <f aca="false">SUM(D27:D51)</f>
        <v>638.5</v>
      </c>
      <c r="E52" s="20" t="n">
        <f aca="false">SUM(E27:E51)</f>
        <v>2183.5</v>
      </c>
      <c r="F52" s="20" t="n">
        <f aca="false">SUM(F27:F51)</f>
        <v>2158.5</v>
      </c>
      <c r="G52" s="20" t="n">
        <f aca="false">SUM(G27:G51)</f>
        <v>21621.95</v>
      </c>
      <c r="H52" s="20" t="n">
        <f aca="false">SUM(H27:H51)</f>
        <v>23408.51</v>
      </c>
      <c r="I52" s="20" t="n">
        <f aca="false">SUM(I27:I51)</f>
        <v>23470.51</v>
      </c>
      <c r="J52" s="20" t="n">
        <f aca="false">SUM(J27:J51)</f>
        <v>28452.15</v>
      </c>
      <c r="K52" s="20" t="n">
        <f aca="false">SUM(K27:K51)</f>
        <v>16391.87</v>
      </c>
      <c r="L52" s="20" t="n">
        <f aca="false">SUM(L27:L51)</f>
        <v>16313.51</v>
      </c>
      <c r="M52" s="20" t="n">
        <f aca="false">SUM(M27:M51)</f>
        <v>26225.49</v>
      </c>
      <c r="N52" s="20" t="n">
        <f aca="false">SUM(N27:N51)</f>
        <v>161381.64</v>
      </c>
      <c r="O52" s="20"/>
      <c r="P52" s="20" t="n">
        <f aca="false">SUM(P27:P51)</f>
        <v>14291.66</v>
      </c>
      <c r="Q52" s="20" t="n">
        <f aca="false">SUM(Q27:Q51)</f>
        <v>14555</v>
      </c>
      <c r="R52" s="20" t="n">
        <f aca="false">SUM(R27:R51)</f>
        <v>17440</v>
      </c>
      <c r="S52" s="20" t="n">
        <f aca="false">SUM(S27:S51)</f>
        <v>15699.45</v>
      </c>
      <c r="T52" s="20" t="n">
        <f aca="false">SUM(T27:T51)</f>
        <v>15546.45</v>
      </c>
      <c r="U52" s="20" t="n">
        <f aca="false">SUM(U27:U51)</f>
        <v>30746.4</v>
      </c>
      <c r="V52" s="20" t="n">
        <f aca="false">SUM(V27:V51)</f>
        <v>19892.96</v>
      </c>
      <c r="W52" s="20" t="n">
        <f aca="false">SUM(W27:W51)</f>
        <v>19942.96</v>
      </c>
      <c r="X52" s="20" t="n">
        <f aca="false">SUM(X27:X51)</f>
        <v>23487.04</v>
      </c>
      <c r="Y52" s="20" t="n">
        <f aca="false">SUM(Y27:Y51)</f>
        <v>15816.45</v>
      </c>
      <c r="Z52" s="20" t="n">
        <f aca="false">SUM(Z27:Z51)</f>
        <v>15647</v>
      </c>
      <c r="AA52" s="20" t="n">
        <f aca="false">SUM(AA27:AA51)</f>
        <v>27656.45</v>
      </c>
      <c r="AB52" s="20" t="n">
        <f aca="false">SUM(AB27:AB51)</f>
        <v>230721.82</v>
      </c>
      <c r="AC52" s="20"/>
    </row>
    <row r="53" customFormat="false" ht="15" hidden="false" customHeight="true" outlineLevel="0" collapsed="false">
      <c r="A53" s="5"/>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row>
    <row r="54" customFormat="false" ht="15" hidden="false" customHeight="true" outlineLevel="0" collapsed="false">
      <c r="A54" s="13" t="s">
        <v>192</v>
      </c>
      <c r="B54" s="14" t="n">
        <f aca="false">B20-B25-B52</f>
        <v>-12408</v>
      </c>
      <c r="C54" s="14" t="n">
        <f aca="false">C20-C25-C52</f>
        <v>-9225.15</v>
      </c>
      <c r="D54" s="14" t="n">
        <f aca="false">D20-D25-D52</f>
        <v>-11888.5</v>
      </c>
      <c r="E54" s="14" t="n">
        <f aca="false">E20-E25-E52</f>
        <v>-13433.5</v>
      </c>
      <c r="F54" s="14" t="n">
        <f aca="false">F20-F25-F52</f>
        <v>-17350.5</v>
      </c>
      <c r="G54" s="14" t="n">
        <f aca="false">G20-G25-G52</f>
        <v>24959.05</v>
      </c>
      <c r="H54" s="14" t="n">
        <f aca="false">H20-H25-H52</f>
        <v>134527.69</v>
      </c>
      <c r="I54" s="14" t="n">
        <f aca="false">I20-I25-I52</f>
        <v>134465.69</v>
      </c>
      <c r="J54" s="14" t="n">
        <f aca="false">J20-J25-J52</f>
        <v>108112.85</v>
      </c>
      <c r="K54" s="14" t="n">
        <f aca="false">K20-K25-K52</f>
        <v>51868.53</v>
      </c>
      <c r="L54" s="14" t="n">
        <f aca="false">L20-L25-L52</f>
        <v>44635.69</v>
      </c>
      <c r="M54" s="14" t="n">
        <f aca="false">M20-M25-M52</f>
        <v>29240.31</v>
      </c>
      <c r="N54" s="14" t="n">
        <f aca="false">N20-N25-N52</f>
        <v>463504.16</v>
      </c>
      <c r="O54" s="14"/>
      <c r="P54" s="14" t="n">
        <f aca="false">P20-P25-P52</f>
        <v>26922.54</v>
      </c>
      <c r="Q54" s="14" t="n">
        <f aca="false">Q20-Q25-Q52</f>
        <v>35517</v>
      </c>
      <c r="R54" s="14" t="n">
        <f aca="false">R20-R25-R52</f>
        <v>32632</v>
      </c>
      <c r="S54" s="14" t="n">
        <f aca="false">S20-S25-S52</f>
        <v>41754.05</v>
      </c>
      <c r="T54" s="14" t="n">
        <f aca="false">T20-T25-T52</f>
        <v>41907.05</v>
      </c>
      <c r="U54" s="14" t="n">
        <f aca="false">U20-U25-U52</f>
        <v>57006.6</v>
      </c>
      <c r="V54" s="14" t="n">
        <f aca="false">V20-V25-V52</f>
        <v>94855.24</v>
      </c>
      <c r="W54" s="14" t="n">
        <f aca="false">W20-W25-W52</f>
        <v>94805.24</v>
      </c>
      <c r="X54" s="14" t="n">
        <f aca="false">X20-X25-X52</f>
        <v>71014.76</v>
      </c>
      <c r="Y54" s="14" t="n">
        <f aca="false">Y20-Y25-Y52</f>
        <v>41637.05</v>
      </c>
      <c r="Z54" s="14" t="n">
        <f aca="false">Z20-Z25-Z52</f>
        <v>34425</v>
      </c>
      <c r="AA54" s="14" t="n">
        <f aca="false">AA20-AA25-AA52</f>
        <v>29797.05</v>
      </c>
      <c r="AB54" s="14" t="n">
        <f aca="false">AB20-AB25-AB52</f>
        <v>602273.58</v>
      </c>
      <c r="AC54" s="14"/>
    </row>
    <row r="55" customFormat="false" ht="15" hidden="false" customHeight="true" outlineLevel="0" collapsed="false">
      <c r="A55" s="32" t="s">
        <v>193</v>
      </c>
      <c r="B55" s="33" t="n">
        <f aca="false">IF(B13=0,0,B54/B13)</f>
        <v>0</v>
      </c>
      <c r="C55" s="33" t="n">
        <f aca="false">IF(C13=0,0,C54/C13)</f>
        <v>-2.63575714285714</v>
      </c>
      <c r="D55" s="33" t="n">
        <f aca="false">IF(D13=0,0,D54/D13)</f>
        <v>-2.3777</v>
      </c>
      <c r="E55" s="33" t="n">
        <f aca="false">IF(E13=0,0,E54/E13)</f>
        <v>-2.6867</v>
      </c>
      <c r="F55" s="33" t="n">
        <f aca="false">IF(F13=0,0,F54/F13)</f>
        <v>-3.4701</v>
      </c>
      <c r="G55" s="33" t="n">
        <f aca="false">IF(G13=0,0,G54/G13)</f>
        <v>0.18419963099631</v>
      </c>
      <c r="H55" s="33" t="n">
        <f aca="false">IF(H13=0,0,H54/H13)</f>
        <v>0.457732868322559</v>
      </c>
      <c r="I55" s="33" t="n">
        <f aca="false">IF(I13=0,0,I54/I13)</f>
        <v>0.457521912215039</v>
      </c>
      <c r="J55" s="33" t="n">
        <f aca="false">IF(J13=0,0,J54/J13)</f>
        <v>0.410295445920304</v>
      </c>
      <c r="K55" s="33" t="n">
        <f aca="false">IF(K13=0,0,K54/K13)</f>
        <v>0.336153791315619</v>
      </c>
      <c r="L55" s="33" t="n">
        <f aca="false">IF(L13=0,0,L54/L13)</f>
        <v>0.310185476025017</v>
      </c>
      <c r="M55" s="33" t="n">
        <f aca="false">IF(M13=0,0,M54/M13)</f>
        <v>0.214844305657605</v>
      </c>
      <c r="N55" s="34" t="n">
        <f aca="false">IF(N13=0,0,N54/N13)</f>
        <v>0.321967324256738</v>
      </c>
      <c r="O55" s="33"/>
      <c r="P55" s="33" t="n">
        <f aca="false">IF(P13=0,0,P54/P13)</f>
        <v>0.229323168654174</v>
      </c>
      <c r="Q55" s="33" t="n">
        <f aca="false">IF(Q13=0,0,Q54/Q13)</f>
        <v>0.273207692307692</v>
      </c>
      <c r="R55" s="33" t="n">
        <f aca="false">IF(R13=0,0,R54/R13)</f>
        <v>0.251015384615385</v>
      </c>
      <c r="S55" s="33" t="n">
        <f aca="false">IF(S13=0,0,S54/S13)</f>
        <v>0.297181850533808</v>
      </c>
      <c r="T55" s="33" t="n">
        <f aca="false">IF(T13=0,0,T54/T13)</f>
        <v>0.298270818505338</v>
      </c>
      <c r="U55" s="33" t="n">
        <f aca="false">IF(U13=0,0,U54/U13)</f>
        <v>0.29085</v>
      </c>
      <c r="V55" s="33" t="n">
        <f aca="false">IF(V13=0,0,V54/V13)</f>
        <v>0.40467252559727</v>
      </c>
      <c r="W55" s="33" t="n">
        <f aca="false">IF(W13=0,0,W54/W13)</f>
        <v>0.404459215017065</v>
      </c>
      <c r="X55" s="33" t="n">
        <f aca="false">IF(X13=0,0,X54/X13)</f>
        <v>0.345402529182879</v>
      </c>
      <c r="Y55" s="33" t="n">
        <f aca="false">IF(Y13=0,0,Y54/Y13)</f>
        <v>0.296349110320285</v>
      </c>
      <c r="Z55" s="33" t="n">
        <f aca="false">IF(Z13=0,0,Z54/Z13)</f>
        <v>0.264807692307692</v>
      </c>
      <c r="AA55" s="33" t="n">
        <f aca="false">IF(AA13=0,0,AA54/AA13)</f>
        <v>0.212078647686833</v>
      </c>
      <c r="AB55" s="34" t="n">
        <f aca="false">IF(AB13=0,0,AB54/AB13)</f>
        <v>0.310482307454377</v>
      </c>
      <c r="AC55" s="35"/>
    </row>
    <row r="56" customFormat="false" ht="37.5" hidden="false" customHeight="true" outlineLevel="0" collapsed="false">
      <c r="A56" s="36" t="s">
        <v>194</v>
      </c>
      <c r="B56" s="37"/>
      <c r="C56" s="37"/>
      <c r="D56" s="37"/>
      <c r="E56" s="37"/>
      <c r="F56" s="37"/>
      <c r="G56" s="37"/>
      <c r="H56" s="37"/>
      <c r="I56" s="37"/>
      <c r="J56" s="37"/>
      <c r="K56" s="37"/>
      <c r="L56" s="37"/>
      <c r="M56" s="37"/>
      <c r="N56" s="38"/>
      <c r="O56" s="37"/>
      <c r="P56" s="37"/>
      <c r="Q56" s="37"/>
      <c r="R56" s="37"/>
      <c r="S56" s="37"/>
      <c r="T56" s="37"/>
      <c r="U56" s="37"/>
      <c r="V56" s="37"/>
      <c r="W56" s="37"/>
      <c r="X56" s="37"/>
      <c r="Y56" s="37"/>
      <c r="Z56" s="37"/>
      <c r="AA56" s="37"/>
      <c r="AB56" s="39"/>
    </row>
  </sheetData>
  <mergeCells count="3">
    <mergeCell ref="A1:N1"/>
    <mergeCell ref="B2:N2"/>
    <mergeCell ref="P2:AB2"/>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C3E6B"/>
    <pageSetUpPr fitToPage="false"/>
  </sheetPr>
  <dimension ref="A1:E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B48" activeCellId="0" sqref="B48"/>
    </sheetView>
  </sheetViews>
  <sheetFormatPr defaultColWidth="8.66796875" defaultRowHeight="15" customHeight="true" zeroHeight="false" outlineLevelRow="0" outlineLevelCol="0"/>
  <cols>
    <col collapsed="false" customWidth="true" hidden="false" outlineLevel="0" max="1" min="1" style="0" width="42"/>
    <col collapsed="false" customWidth="true" hidden="false" outlineLevel="0" max="4" min="2" style="0" width="16"/>
    <col collapsed="false" customWidth="true" hidden="false" outlineLevel="0" max="5" min="5" style="0" width="55"/>
  </cols>
  <sheetData>
    <row r="1" customFormat="false" ht="30" hidden="false" customHeight="true" outlineLevel="0" collapsed="false">
      <c r="A1" s="1" t="s">
        <v>195</v>
      </c>
      <c r="B1" s="1"/>
      <c r="C1" s="1"/>
      <c r="D1" s="1"/>
      <c r="E1" s="1"/>
    </row>
    <row r="2" customFormat="false" ht="15" hidden="false" customHeight="true" outlineLevel="0" collapsed="false">
      <c r="A2" s="2" t="s">
        <v>196</v>
      </c>
      <c r="B2" s="2"/>
      <c r="C2" s="2"/>
      <c r="D2" s="2"/>
      <c r="E2" s="2"/>
    </row>
    <row r="4" customFormat="false" ht="23.25" hidden="false" customHeight="true" outlineLevel="0" collapsed="false">
      <c r="A4" s="3" t="s">
        <v>197</v>
      </c>
      <c r="B4" s="4" t="s">
        <v>198</v>
      </c>
      <c r="C4" s="4" t="s">
        <v>199</v>
      </c>
      <c r="D4" s="4" t="s">
        <v>200</v>
      </c>
      <c r="E4" s="4" t="s">
        <v>5</v>
      </c>
    </row>
    <row r="5" customFormat="false" ht="15" hidden="false" customHeight="true" outlineLevel="0" collapsed="false">
      <c r="A5" s="5" t="s">
        <v>201</v>
      </c>
      <c r="B5" s="6" t="n">
        <v>47454.32</v>
      </c>
      <c r="C5" s="6" t="n">
        <v>0</v>
      </c>
      <c r="D5" s="6" t="n">
        <f aca="false">B5+C5</f>
        <v>47454.32</v>
      </c>
      <c r="E5" s="8" t="s">
        <v>202</v>
      </c>
    </row>
    <row r="6" customFormat="false" ht="15" hidden="false" customHeight="true" outlineLevel="0" collapsed="false">
      <c r="A6" s="9" t="s">
        <v>203</v>
      </c>
      <c r="B6" s="10" t="n">
        <v>19328.71</v>
      </c>
      <c r="C6" s="10" t="n">
        <v>0</v>
      </c>
      <c r="D6" s="10" t="n">
        <f aca="false">B6+C6</f>
        <v>19328.71</v>
      </c>
      <c r="E6" s="12" t="s">
        <v>204</v>
      </c>
    </row>
    <row r="7" customFormat="false" ht="15" hidden="false" customHeight="true" outlineLevel="0" collapsed="false">
      <c r="A7" s="5" t="s">
        <v>205</v>
      </c>
      <c r="B7" s="6" t="n">
        <v>10502.36</v>
      </c>
      <c r="C7" s="6" t="n">
        <v>0</v>
      </c>
      <c r="D7" s="6" t="n">
        <f aca="false">B7+C7</f>
        <v>10502.36</v>
      </c>
      <c r="E7" s="8" t="s">
        <v>206</v>
      </c>
    </row>
    <row r="8" customFormat="false" ht="15" hidden="false" customHeight="true" outlineLevel="0" collapsed="false">
      <c r="A8" s="9" t="s">
        <v>207</v>
      </c>
      <c r="B8" s="10" t="n">
        <v>7190.49</v>
      </c>
      <c r="C8" s="10" t="n">
        <v>0</v>
      </c>
      <c r="D8" s="10" t="n">
        <f aca="false">B8+C8</f>
        <v>7190.49</v>
      </c>
      <c r="E8" s="12" t="s">
        <v>208</v>
      </c>
    </row>
    <row r="9" customFormat="false" ht="15" hidden="false" customHeight="true" outlineLevel="0" collapsed="false">
      <c r="A9" s="5" t="s">
        <v>209</v>
      </c>
      <c r="B9" s="6" t="n">
        <v>1253.8</v>
      </c>
      <c r="C9" s="6" t="n">
        <v>0</v>
      </c>
      <c r="D9" s="6" t="n">
        <f aca="false">B9+C9</f>
        <v>1253.8</v>
      </c>
      <c r="E9" s="8" t="s">
        <v>210</v>
      </c>
    </row>
    <row r="10" customFormat="false" ht="15" hidden="false" customHeight="true" outlineLevel="0" collapsed="false">
      <c r="A10" s="9" t="s">
        <v>211</v>
      </c>
      <c r="B10" s="10" t="n">
        <v>200</v>
      </c>
      <c r="C10" s="10" t="n">
        <v>0</v>
      </c>
      <c r="D10" s="10" t="n">
        <f aca="false">B10+C10</f>
        <v>200</v>
      </c>
      <c r="E10" s="12" t="s">
        <v>212</v>
      </c>
    </row>
    <row r="11" customFormat="false" ht="15" hidden="false" customHeight="true" outlineLevel="0" collapsed="false">
      <c r="A11" s="5" t="s">
        <v>213</v>
      </c>
      <c r="B11" s="6" t="n">
        <v>257.71</v>
      </c>
      <c r="C11" s="6" t="n">
        <v>0</v>
      </c>
      <c r="D11" s="6" t="n">
        <f aca="false">B11+C11</f>
        <v>257.71</v>
      </c>
      <c r="E11" s="8" t="s">
        <v>214</v>
      </c>
    </row>
    <row r="12" customFormat="false" ht="15" hidden="false" customHeight="true" outlineLevel="0" collapsed="false">
      <c r="A12" s="9" t="s">
        <v>215</v>
      </c>
      <c r="B12" s="10" t="n">
        <v>32.49</v>
      </c>
      <c r="C12" s="10" t="n">
        <v>0</v>
      </c>
      <c r="D12" s="10" t="n">
        <f aca="false">B12+C12</f>
        <v>32.49</v>
      </c>
      <c r="E12" s="12" t="s">
        <v>216</v>
      </c>
    </row>
    <row r="13" customFormat="false" ht="15" hidden="false" customHeight="true" outlineLevel="0" collapsed="false">
      <c r="A13" s="5" t="s">
        <v>217</v>
      </c>
      <c r="B13" s="6" t="n">
        <v>495.94</v>
      </c>
      <c r="C13" s="6" t="n">
        <v>0</v>
      </c>
      <c r="D13" s="6" t="n">
        <f aca="false">B13+C13</f>
        <v>495.94</v>
      </c>
      <c r="E13" s="8" t="s">
        <v>218</v>
      </c>
    </row>
    <row r="14" customFormat="false" ht="15" hidden="false" customHeight="true" outlineLevel="0" collapsed="false">
      <c r="A14" s="9" t="s">
        <v>219</v>
      </c>
      <c r="B14" s="10" t="n">
        <v>400</v>
      </c>
      <c r="C14" s="10" t="n">
        <v>0</v>
      </c>
      <c r="D14" s="10" t="n">
        <f aca="false">B14+C14</f>
        <v>400</v>
      </c>
      <c r="E14" s="12" t="s">
        <v>220</v>
      </c>
    </row>
    <row r="15" customFormat="false" ht="15" hidden="false" customHeight="true" outlineLevel="0" collapsed="false">
      <c r="A15" s="5" t="s">
        <v>221</v>
      </c>
      <c r="B15" s="6" t="n">
        <v>347.15</v>
      </c>
      <c r="C15" s="6" t="n">
        <v>0</v>
      </c>
      <c r="D15" s="6" t="n">
        <f aca="false">B15+C15</f>
        <v>347.15</v>
      </c>
      <c r="E15" s="8" t="s">
        <v>222</v>
      </c>
    </row>
    <row r="16" customFormat="false" ht="15" hidden="false" customHeight="true" outlineLevel="0" collapsed="false">
      <c r="A16" s="9" t="s">
        <v>223</v>
      </c>
      <c r="B16" s="10" t="n">
        <v>116.73</v>
      </c>
      <c r="C16" s="10" t="n">
        <v>0</v>
      </c>
      <c r="D16" s="10" t="n">
        <f aca="false">B16+C16</f>
        <v>116.73</v>
      </c>
      <c r="E16" s="12" t="s">
        <v>224</v>
      </c>
    </row>
    <row r="17" customFormat="false" ht="15" hidden="false" customHeight="true" outlineLevel="0" collapsed="false">
      <c r="A17" s="5" t="s">
        <v>225</v>
      </c>
      <c r="B17" s="6" t="n">
        <v>114.83</v>
      </c>
      <c r="C17" s="6" t="n">
        <v>0</v>
      </c>
      <c r="D17" s="6" t="n">
        <f aca="false">B17+C17</f>
        <v>114.83</v>
      </c>
      <c r="E17" s="8" t="s">
        <v>226</v>
      </c>
    </row>
    <row r="18" customFormat="false" ht="15" hidden="false" customHeight="true" outlineLevel="0" collapsed="false">
      <c r="A18" s="9" t="s">
        <v>227</v>
      </c>
      <c r="B18" s="10" t="n">
        <v>68211.72</v>
      </c>
      <c r="C18" s="10" t="n">
        <v>0</v>
      </c>
      <c r="D18" s="10" t="n">
        <f aca="false">B18+C18</f>
        <v>68211.72</v>
      </c>
      <c r="E18" s="12" t="s">
        <v>218</v>
      </c>
    </row>
    <row r="19" customFormat="false" ht="15" hidden="false" customHeight="true" outlineLevel="0" collapsed="false">
      <c r="A19" s="5" t="s">
        <v>228</v>
      </c>
      <c r="B19" s="6" t="n">
        <v>1534.17</v>
      </c>
      <c r="C19" s="6" t="n">
        <v>0</v>
      </c>
      <c r="D19" s="6" t="n">
        <f aca="false">B19+C19</f>
        <v>1534.17</v>
      </c>
      <c r="E19" s="8" t="s">
        <v>229</v>
      </c>
    </row>
    <row r="20" customFormat="false" ht="15" hidden="false" customHeight="true" outlineLevel="0" collapsed="false">
      <c r="A20" s="9" t="s">
        <v>230</v>
      </c>
      <c r="B20" s="10" t="n">
        <v>234.51</v>
      </c>
      <c r="C20" s="10" t="n">
        <v>0</v>
      </c>
      <c r="D20" s="10" t="n">
        <f aca="false">B20+C20</f>
        <v>234.51</v>
      </c>
      <c r="E20" s="12" t="s">
        <v>231</v>
      </c>
    </row>
    <row r="21" customFormat="false" ht="15" hidden="false" customHeight="true" outlineLevel="0" collapsed="false">
      <c r="A21" s="5" t="s">
        <v>232</v>
      </c>
      <c r="B21" s="6" t="n">
        <v>42.26</v>
      </c>
      <c r="C21" s="6" t="n">
        <v>0</v>
      </c>
      <c r="D21" s="6" t="n">
        <f aca="false">B21+C21</f>
        <v>42.26</v>
      </c>
      <c r="E21" s="8" t="s">
        <v>233</v>
      </c>
    </row>
    <row r="22" customFormat="false" ht="15" hidden="false" customHeight="true" outlineLevel="0" collapsed="false">
      <c r="A22" s="9" t="s">
        <v>234</v>
      </c>
      <c r="B22" s="10" t="n">
        <v>226.54</v>
      </c>
      <c r="C22" s="10" t="n">
        <v>0</v>
      </c>
      <c r="D22" s="10" t="n">
        <f aca="false">B22+C22</f>
        <v>226.54</v>
      </c>
      <c r="E22" s="12" t="s">
        <v>235</v>
      </c>
    </row>
    <row r="23" customFormat="false" ht="15" hidden="false" customHeight="true" outlineLevel="0" collapsed="false">
      <c r="A23" s="5" t="s">
        <v>236</v>
      </c>
      <c r="B23" s="6" t="n">
        <v>26468.16</v>
      </c>
      <c r="C23" s="6" t="n">
        <v>0</v>
      </c>
      <c r="D23" s="6" t="n">
        <f aca="false">B23+C23</f>
        <v>26468.16</v>
      </c>
      <c r="E23" s="8" t="s">
        <v>237</v>
      </c>
    </row>
    <row r="24" customFormat="false" ht="15" hidden="false" customHeight="true" outlineLevel="0" collapsed="false">
      <c r="A24" s="9" t="s">
        <v>238</v>
      </c>
      <c r="B24" s="10" t="n">
        <v>4466.08</v>
      </c>
      <c r="C24" s="10" t="n">
        <v>0</v>
      </c>
      <c r="D24" s="10" t="n">
        <f aca="false">B24+C24</f>
        <v>4466.08</v>
      </c>
      <c r="E24" s="12" t="s">
        <v>239</v>
      </c>
    </row>
    <row r="25" customFormat="false" ht="15" hidden="false" customHeight="true" outlineLevel="0" collapsed="false">
      <c r="A25" s="5" t="s">
        <v>240</v>
      </c>
      <c r="B25" s="6" t="n">
        <v>1507.66</v>
      </c>
      <c r="C25" s="6" t="n">
        <v>0</v>
      </c>
      <c r="D25" s="6" t="n">
        <f aca="false">B25+C25</f>
        <v>1507.66</v>
      </c>
      <c r="E25" s="8" t="s">
        <v>241</v>
      </c>
    </row>
    <row r="26" customFormat="false" ht="15" hidden="false" customHeight="true" outlineLevel="0" collapsed="false">
      <c r="A26" s="9" t="s">
        <v>242</v>
      </c>
      <c r="B26" s="10" t="n">
        <v>4815.86</v>
      </c>
      <c r="C26" s="10" t="n">
        <v>0</v>
      </c>
      <c r="D26" s="10" t="n">
        <f aca="false">B26+C26</f>
        <v>4815.86</v>
      </c>
      <c r="E26" s="12" t="s">
        <v>243</v>
      </c>
    </row>
    <row r="27" customFormat="false" ht="15" hidden="false" customHeight="true" outlineLevel="0" collapsed="false">
      <c r="A27" s="5" t="s">
        <v>244</v>
      </c>
      <c r="B27" s="6" t="n">
        <v>152.5</v>
      </c>
      <c r="C27" s="6" t="n">
        <v>0</v>
      </c>
      <c r="D27" s="6" t="n">
        <f aca="false">B27+C27</f>
        <v>152.5</v>
      </c>
      <c r="E27" s="8" t="s">
        <v>245</v>
      </c>
    </row>
    <row r="28" customFormat="false" ht="15" hidden="false" customHeight="true" outlineLevel="0" collapsed="false">
      <c r="A28" s="9" t="s">
        <v>246</v>
      </c>
      <c r="B28" s="10" t="n">
        <v>127.87</v>
      </c>
      <c r="C28" s="10" t="n">
        <v>0</v>
      </c>
      <c r="D28" s="10" t="n">
        <f aca="false">B28+C28</f>
        <v>127.87</v>
      </c>
      <c r="E28" s="12" t="s">
        <v>247</v>
      </c>
    </row>
    <row r="29" customFormat="false" ht="15" hidden="false" customHeight="true" outlineLevel="0" collapsed="false">
      <c r="A29" s="5" t="s">
        <v>248</v>
      </c>
      <c r="B29" s="6" t="n">
        <v>17.58</v>
      </c>
      <c r="C29" s="6" t="n">
        <v>0</v>
      </c>
      <c r="D29" s="6" t="n">
        <f aca="false">B29+C29</f>
        <v>17.58</v>
      </c>
      <c r="E29" s="8" t="s">
        <v>249</v>
      </c>
    </row>
    <row r="30" customFormat="false" ht="15" hidden="false" customHeight="true" outlineLevel="0" collapsed="false">
      <c r="A30" s="13" t="s">
        <v>250</v>
      </c>
      <c r="B30" s="14" t="n">
        <f aca="false">SUM(B5:B29)</f>
        <v>195499.44</v>
      </c>
      <c r="C30" s="14" t="n">
        <f aca="false">SUM(C5:C29)</f>
        <v>0</v>
      </c>
      <c r="D30" s="14" t="n">
        <f aca="false">SUM(D5:D29)</f>
        <v>195499.44</v>
      </c>
      <c r="E30" s="13"/>
    </row>
    <row r="32" customFormat="false" ht="15" hidden="false" customHeight="true" outlineLevel="0" collapsed="false">
      <c r="A32" s="16" t="s">
        <v>251</v>
      </c>
      <c r="B32" s="16"/>
      <c r="C32" s="16"/>
      <c r="D32" s="16"/>
      <c r="E32" s="16"/>
    </row>
    <row r="33" customFormat="false" ht="15" hidden="false" customHeight="true" outlineLevel="0" collapsed="false">
      <c r="A33" s="5" t="s">
        <v>252</v>
      </c>
      <c r="B33" s="6" t="n">
        <v>600000</v>
      </c>
      <c r="C33" s="5"/>
      <c r="D33" s="5"/>
      <c r="E33" s="5"/>
    </row>
    <row r="34" customFormat="false" ht="15" hidden="false" customHeight="true" outlineLevel="0" collapsed="false">
      <c r="A34" s="9" t="s">
        <v>253</v>
      </c>
      <c r="B34" s="10" t="n">
        <f aca="false">-B30</f>
        <v>-195499.44</v>
      </c>
      <c r="C34" s="9"/>
      <c r="D34" s="9"/>
      <c r="E34" s="9"/>
    </row>
    <row r="35" customFormat="false" ht="15" hidden="false" customHeight="true" outlineLevel="0" collapsed="false">
      <c r="A35" s="5" t="s">
        <v>254</v>
      </c>
      <c r="B35" s="6" t="n">
        <f aca="false">B37-B33-B34</f>
        <v>9363.44</v>
      </c>
      <c r="C35" s="5"/>
      <c r="D35" s="5"/>
      <c r="E35" s="5"/>
    </row>
    <row r="36" customFormat="false" ht="15" hidden="false" customHeight="true" outlineLevel="0" collapsed="false">
      <c r="A36" s="9" t="s">
        <v>255</v>
      </c>
      <c r="B36" s="10" t="n">
        <f aca="false">B33+B34+B35</f>
        <v>413864</v>
      </c>
      <c r="C36" s="9"/>
      <c r="D36" s="9"/>
      <c r="E36" s="9"/>
    </row>
    <row r="37" customFormat="false" ht="15" hidden="false" customHeight="true" outlineLevel="0" collapsed="false">
      <c r="A37" s="5" t="s">
        <v>256</v>
      </c>
      <c r="B37" s="6" t="n">
        <v>413864</v>
      </c>
      <c r="C37" s="5"/>
      <c r="D37" s="5"/>
      <c r="E37" s="5"/>
    </row>
    <row r="38" customFormat="false" ht="15" hidden="false" customHeight="true" outlineLevel="0" collapsed="false">
      <c r="A38" s="19" t="s">
        <v>83</v>
      </c>
      <c r="B38" s="20" t="n">
        <f aca="false">B37-B36</f>
        <v>0</v>
      </c>
      <c r="C38" s="19"/>
      <c r="D38" s="19"/>
      <c r="E38" s="19"/>
    </row>
    <row r="40" customFormat="false" ht="15" hidden="false" customHeight="true" outlineLevel="0" collapsed="false">
      <c r="A40" s="16" t="s">
        <v>257</v>
      </c>
      <c r="B40" s="16"/>
      <c r="C40" s="16"/>
      <c r="D40" s="16"/>
      <c r="E40" s="16"/>
    </row>
    <row r="41" customFormat="false" ht="15" hidden="false" customHeight="true" outlineLevel="0" collapsed="false">
      <c r="A41" s="9" t="s">
        <v>258</v>
      </c>
      <c r="B41" s="10" t="n">
        <v>9694</v>
      </c>
      <c r="C41" s="9"/>
      <c r="D41" s="9"/>
      <c r="E41" s="9"/>
    </row>
    <row r="42" customFormat="false" ht="15" hidden="false" customHeight="true" outlineLevel="0" collapsed="false">
      <c r="A42" s="5" t="s">
        <v>259</v>
      </c>
      <c r="B42" s="6" t="n">
        <v>0</v>
      </c>
      <c r="C42" s="5"/>
      <c r="D42" s="5"/>
      <c r="E42" s="5"/>
    </row>
    <row r="44" customFormat="false" ht="15" hidden="false" customHeight="true" outlineLevel="0" collapsed="false">
      <c r="A44" s="40" t="s">
        <v>260</v>
      </c>
      <c r="B44" s="40"/>
      <c r="C44" s="40"/>
      <c r="D44" s="40"/>
      <c r="E44" s="40"/>
    </row>
  </sheetData>
  <mergeCells count="2">
    <mergeCell ref="A1:E1"/>
    <mergeCell ref="A2:E2"/>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CC3300"/>
    <pageSetUpPr fitToPage="false"/>
  </sheetPr>
  <dimension ref="A1:D5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5" topLeftCell="A56" activePane="bottomLeft" state="frozen"/>
      <selection pane="topLeft" activeCell="A1" activeCellId="0" sqref="A1"/>
      <selection pane="bottomLeft" activeCell="E41" activeCellId="0" sqref="E41"/>
    </sheetView>
  </sheetViews>
  <sheetFormatPr defaultColWidth="8.66796875" defaultRowHeight="15" customHeight="true" zeroHeight="false" outlineLevelRow="0" outlineLevelCol="0"/>
  <cols>
    <col collapsed="false" customWidth="true" hidden="false" outlineLevel="0" max="1" min="1" style="0" width="44"/>
    <col collapsed="false" customWidth="true" hidden="false" outlineLevel="0" max="2" min="2" style="0" width="20"/>
    <col collapsed="false" customWidth="true" hidden="false" outlineLevel="0" max="3" min="3" style="0" width="28"/>
    <col collapsed="false" customWidth="true" hidden="false" outlineLevel="0" max="4" min="4" style="0" width="65"/>
    <col collapsed="false" customWidth="true" hidden="false" outlineLevel="0" max="5" min="5" style="0" width="40"/>
  </cols>
  <sheetData>
    <row r="1" customFormat="false" ht="30" hidden="false" customHeight="true" outlineLevel="0" collapsed="false">
      <c r="A1" s="1" t="s">
        <v>261</v>
      </c>
      <c r="B1" s="1"/>
      <c r="C1" s="1"/>
      <c r="D1" s="1"/>
    </row>
    <row r="2" customFormat="false" ht="15" hidden="false" customHeight="true" outlineLevel="0" collapsed="false">
      <c r="A2" s="2" t="s">
        <v>262</v>
      </c>
      <c r="B2" s="2"/>
      <c r="C2" s="2"/>
      <c r="D2" s="2"/>
    </row>
    <row r="4" customFormat="false" ht="15" hidden="false" customHeight="true" outlineLevel="0" collapsed="false">
      <c r="A4" s="16" t="s">
        <v>263</v>
      </c>
      <c r="B4" s="16"/>
      <c r="C4" s="16"/>
      <c r="D4" s="16"/>
    </row>
    <row r="5" customFormat="false" ht="15" hidden="false" customHeight="true" outlineLevel="0" collapsed="false">
      <c r="A5" s="3" t="s">
        <v>264</v>
      </c>
      <c r="B5" s="4" t="s">
        <v>265</v>
      </c>
      <c r="C5" s="4" t="s">
        <v>266</v>
      </c>
      <c r="D5" s="4" t="s">
        <v>5</v>
      </c>
    </row>
    <row r="6" customFormat="false" ht="15" hidden="false" customHeight="true" outlineLevel="0" collapsed="false">
      <c r="A6" s="9" t="s">
        <v>267</v>
      </c>
      <c r="B6" s="9" t="s">
        <v>268</v>
      </c>
      <c r="C6" s="9" t="s">
        <v>269</v>
      </c>
      <c r="D6" s="12" t="s">
        <v>270</v>
      </c>
    </row>
    <row r="7" customFormat="false" ht="15" hidden="false" customHeight="true" outlineLevel="0" collapsed="false">
      <c r="A7" s="5" t="s">
        <v>271</v>
      </c>
      <c r="B7" s="5" t="s">
        <v>272</v>
      </c>
      <c r="C7" s="5" t="s">
        <v>273</v>
      </c>
      <c r="D7" s="8" t="s">
        <v>274</v>
      </c>
    </row>
    <row r="8" customFormat="false" ht="15" hidden="false" customHeight="true" outlineLevel="0" collapsed="false">
      <c r="A8" s="9" t="s">
        <v>275</v>
      </c>
      <c r="B8" s="9" t="s">
        <v>276</v>
      </c>
      <c r="C8" s="9" t="s">
        <v>269</v>
      </c>
      <c r="D8" s="12" t="s">
        <v>277</v>
      </c>
    </row>
    <row r="9" customFormat="false" ht="15" hidden="false" customHeight="true" outlineLevel="0" collapsed="false">
      <c r="A9" s="5" t="s">
        <v>278</v>
      </c>
      <c r="B9" s="5" t="s">
        <v>279</v>
      </c>
      <c r="C9" s="5" t="s">
        <v>280</v>
      </c>
      <c r="D9" s="8" t="s">
        <v>281</v>
      </c>
    </row>
    <row r="10" customFormat="false" ht="15" hidden="false" customHeight="true" outlineLevel="0" collapsed="false">
      <c r="A10" s="9" t="s">
        <v>282</v>
      </c>
      <c r="B10" s="9" t="s">
        <v>283</v>
      </c>
      <c r="C10" s="9" t="s">
        <v>284</v>
      </c>
      <c r="D10" s="12" t="s">
        <v>285</v>
      </c>
    </row>
    <row r="11" customFormat="false" ht="15" hidden="false" customHeight="true" outlineLevel="0" collapsed="false">
      <c r="A11" s="5" t="s">
        <v>286</v>
      </c>
      <c r="B11" s="5" t="s">
        <v>287</v>
      </c>
      <c r="C11" s="5" t="s">
        <v>269</v>
      </c>
      <c r="D11" s="8" t="s">
        <v>288</v>
      </c>
    </row>
    <row r="12" customFormat="false" ht="15" hidden="false" customHeight="true" outlineLevel="0" collapsed="false">
      <c r="A12" s="41"/>
      <c r="B12" s="41"/>
      <c r="C12" s="42"/>
      <c r="D12" s="43"/>
    </row>
    <row r="13" customFormat="false" ht="15" hidden="false" customHeight="true" outlineLevel="0" collapsed="false">
      <c r="A13" s="16" t="s">
        <v>289</v>
      </c>
      <c r="B13" s="16"/>
      <c r="C13" s="16"/>
      <c r="D13" s="16"/>
    </row>
    <row r="14" customFormat="false" ht="15" hidden="false" customHeight="true" outlineLevel="0" collapsed="false">
      <c r="A14" s="3" t="s">
        <v>264</v>
      </c>
      <c r="B14" s="4" t="s">
        <v>265</v>
      </c>
      <c r="C14" s="4" t="s">
        <v>266</v>
      </c>
      <c r="D14" s="4" t="s">
        <v>5</v>
      </c>
    </row>
    <row r="15" customFormat="false" ht="15" hidden="false" customHeight="true" outlineLevel="0" collapsed="false">
      <c r="A15" s="5" t="s">
        <v>53</v>
      </c>
      <c r="B15" s="5" t="s">
        <v>290</v>
      </c>
      <c r="C15" s="5" t="s">
        <v>269</v>
      </c>
      <c r="D15" s="8" t="s">
        <v>291</v>
      </c>
    </row>
    <row r="16" customFormat="false" ht="15" hidden="false" customHeight="true" outlineLevel="0" collapsed="false">
      <c r="A16" s="9" t="s">
        <v>292</v>
      </c>
      <c r="B16" s="9" t="s">
        <v>293</v>
      </c>
      <c r="C16" s="9" t="s">
        <v>269</v>
      </c>
      <c r="D16" s="12" t="s">
        <v>294</v>
      </c>
    </row>
    <row r="17" customFormat="false" ht="15" hidden="false" customHeight="true" outlineLevel="0" collapsed="false">
      <c r="A17" s="5" t="s">
        <v>295</v>
      </c>
      <c r="B17" s="5" t="s">
        <v>296</v>
      </c>
      <c r="C17" s="5" t="s">
        <v>297</v>
      </c>
      <c r="D17" s="8" t="s">
        <v>298</v>
      </c>
    </row>
    <row r="18" customFormat="false" ht="15" hidden="false" customHeight="true" outlineLevel="0" collapsed="false">
      <c r="A18" s="9" t="s">
        <v>299</v>
      </c>
      <c r="B18" s="9" t="s">
        <v>300</v>
      </c>
      <c r="C18" s="9" t="s">
        <v>62</v>
      </c>
      <c r="D18" s="12" t="s">
        <v>301</v>
      </c>
    </row>
    <row r="19" customFormat="false" ht="15" hidden="false" customHeight="true" outlineLevel="0" collapsed="false">
      <c r="A19" s="5" t="s">
        <v>302</v>
      </c>
      <c r="B19" s="5" t="s">
        <v>303</v>
      </c>
      <c r="C19" s="5" t="s">
        <v>304</v>
      </c>
      <c r="D19" s="8" t="s">
        <v>305</v>
      </c>
    </row>
    <row r="20" customFormat="false" ht="15" hidden="false" customHeight="true" outlineLevel="0" collapsed="false">
      <c r="A20" s="9" t="s">
        <v>306</v>
      </c>
      <c r="B20" s="9" t="s">
        <v>307</v>
      </c>
      <c r="C20" s="9" t="s">
        <v>308</v>
      </c>
      <c r="D20" s="12" t="s">
        <v>309</v>
      </c>
    </row>
    <row r="21" customFormat="false" ht="15" hidden="false" customHeight="true" outlineLevel="0" collapsed="false">
      <c r="A21" s="5" t="s">
        <v>310</v>
      </c>
      <c r="B21" s="5" t="s">
        <v>311</v>
      </c>
      <c r="C21" s="5" t="s">
        <v>312</v>
      </c>
      <c r="D21" s="8" t="s">
        <v>313</v>
      </c>
    </row>
    <row r="22" customFormat="false" ht="15" hidden="false" customHeight="true" outlineLevel="0" collapsed="false">
      <c r="A22" s="9" t="s">
        <v>314</v>
      </c>
      <c r="B22" s="9" t="s">
        <v>315</v>
      </c>
      <c r="C22" s="9" t="s">
        <v>312</v>
      </c>
      <c r="D22" s="12" t="s">
        <v>316</v>
      </c>
    </row>
    <row r="23" customFormat="false" ht="15" hidden="false" customHeight="true" outlineLevel="0" collapsed="false">
      <c r="A23" s="5" t="s">
        <v>317</v>
      </c>
      <c r="B23" s="5" t="s">
        <v>318</v>
      </c>
      <c r="C23" s="5" t="s">
        <v>312</v>
      </c>
      <c r="D23" s="8"/>
    </row>
    <row r="24" customFormat="false" ht="15" hidden="false" customHeight="true" outlineLevel="0" collapsed="false">
      <c r="A24" s="9" t="s">
        <v>319</v>
      </c>
      <c r="B24" s="9" t="s">
        <v>320</v>
      </c>
      <c r="C24" s="9" t="s">
        <v>312</v>
      </c>
      <c r="D24" s="12" t="s">
        <v>321</v>
      </c>
    </row>
    <row r="25" customFormat="false" ht="15" hidden="false" customHeight="true" outlineLevel="0" collapsed="false">
      <c r="A25" s="5" t="s">
        <v>322</v>
      </c>
      <c r="B25" s="5" t="s">
        <v>323</v>
      </c>
      <c r="C25" s="5" t="s">
        <v>67</v>
      </c>
      <c r="D25" s="8" t="s">
        <v>324</v>
      </c>
    </row>
    <row r="26" customFormat="false" ht="15" hidden="false" customHeight="true" outlineLevel="0" collapsed="false">
      <c r="A26" s="9" t="s">
        <v>325</v>
      </c>
      <c r="B26" s="9" t="s">
        <v>326</v>
      </c>
      <c r="C26" s="9" t="s">
        <v>327</v>
      </c>
      <c r="D26" s="12" t="s">
        <v>328</v>
      </c>
    </row>
    <row r="27" customFormat="false" ht="15" hidden="false" customHeight="true" outlineLevel="0" collapsed="false">
      <c r="A27" s="5" t="s">
        <v>329</v>
      </c>
      <c r="B27" s="5" t="s">
        <v>330</v>
      </c>
      <c r="C27" s="5" t="s">
        <v>284</v>
      </c>
      <c r="D27" s="8" t="s">
        <v>331</v>
      </c>
    </row>
    <row r="28" customFormat="false" ht="15" hidden="false" customHeight="true" outlineLevel="0" collapsed="false">
      <c r="A28" s="9" t="s">
        <v>332</v>
      </c>
      <c r="B28" s="9" t="s">
        <v>333</v>
      </c>
      <c r="C28" s="9" t="s">
        <v>334</v>
      </c>
      <c r="D28" s="12" t="s">
        <v>335</v>
      </c>
    </row>
    <row r="29" customFormat="false" ht="15" hidden="false" customHeight="true" outlineLevel="0" collapsed="false">
      <c r="A29" s="5" t="s">
        <v>336</v>
      </c>
      <c r="B29" s="5" t="s">
        <v>337</v>
      </c>
      <c r="C29" s="5" t="s">
        <v>338</v>
      </c>
      <c r="D29" s="8" t="s">
        <v>339</v>
      </c>
    </row>
    <row r="31" customFormat="false" ht="15" hidden="false" customHeight="true" outlineLevel="0" collapsed="false">
      <c r="A31" s="16" t="s">
        <v>340</v>
      </c>
      <c r="B31" s="16"/>
      <c r="C31" s="16"/>
      <c r="D31" s="16"/>
    </row>
    <row r="32" customFormat="false" ht="15" hidden="false" customHeight="true" outlineLevel="0" collapsed="false">
      <c r="A32" s="3" t="s">
        <v>264</v>
      </c>
      <c r="B32" s="4" t="s">
        <v>265</v>
      </c>
      <c r="C32" s="4" t="s">
        <v>266</v>
      </c>
      <c r="D32" s="4" t="s">
        <v>5</v>
      </c>
    </row>
    <row r="33" customFormat="false" ht="15" hidden="false" customHeight="true" outlineLevel="0" collapsed="false">
      <c r="A33" s="5" t="s">
        <v>341</v>
      </c>
      <c r="B33" s="5" t="s">
        <v>342</v>
      </c>
      <c r="C33" s="5" t="s">
        <v>57</v>
      </c>
      <c r="D33" s="8" t="s">
        <v>343</v>
      </c>
    </row>
    <row r="34" customFormat="false" ht="15" hidden="false" customHeight="true" outlineLevel="0" collapsed="false">
      <c r="A34" s="9" t="s">
        <v>344</v>
      </c>
      <c r="B34" s="9" t="s">
        <v>345</v>
      </c>
      <c r="C34" s="9" t="s">
        <v>346</v>
      </c>
      <c r="D34" s="12" t="s">
        <v>347</v>
      </c>
    </row>
    <row r="35" customFormat="false" ht="15" hidden="false" customHeight="true" outlineLevel="0" collapsed="false">
      <c r="A35" s="5" t="s">
        <v>348</v>
      </c>
      <c r="B35" s="5" t="s">
        <v>349</v>
      </c>
      <c r="C35" s="5" t="s">
        <v>350</v>
      </c>
      <c r="D35" s="8" t="s">
        <v>351</v>
      </c>
    </row>
    <row r="36" customFormat="false" ht="15" hidden="false" customHeight="true" outlineLevel="0" collapsed="false">
      <c r="A36" s="9" t="s">
        <v>352</v>
      </c>
      <c r="B36" s="9" t="s">
        <v>353</v>
      </c>
      <c r="C36" s="9" t="s">
        <v>269</v>
      </c>
      <c r="D36" s="12" t="s">
        <v>354</v>
      </c>
    </row>
    <row r="38" customFormat="false" ht="15" hidden="false" customHeight="true" outlineLevel="0" collapsed="false">
      <c r="A38" s="16" t="s">
        <v>355</v>
      </c>
      <c r="B38" s="16"/>
      <c r="C38" s="16"/>
      <c r="D38" s="16"/>
    </row>
    <row r="40" customFormat="false" ht="15" hidden="false" customHeight="true" outlineLevel="0" collapsed="false">
      <c r="A40" s="3" t="s">
        <v>356</v>
      </c>
      <c r="B40" s="4" t="s">
        <v>357</v>
      </c>
      <c r="C40" s="4" t="s">
        <v>358</v>
      </c>
      <c r="D40" s="4" t="s">
        <v>359</v>
      </c>
    </row>
    <row r="41" customFormat="false" ht="15" hidden="false" customHeight="true" outlineLevel="0" collapsed="false">
      <c r="A41" s="5" t="s">
        <v>360</v>
      </c>
      <c r="B41" s="5" t="s">
        <v>361</v>
      </c>
      <c r="C41" s="5" t="s">
        <v>362</v>
      </c>
      <c r="D41" s="8" t="s">
        <v>363</v>
      </c>
    </row>
    <row r="42" customFormat="false" ht="15" hidden="false" customHeight="true" outlineLevel="0" collapsed="false">
      <c r="A42" s="9" t="s">
        <v>364</v>
      </c>
      <c r="B42" s="9" t="s">
        <v>365</v>
      </c>
      <c r="C42" s="9" t="s">
        <v>366</v>
      </c>
      <c r="D42" s="12" t="s">
        <v>367</v>
      </c>
    </row>
    <row r="43" customFormat="false" ht="15" hidden="false" customHeight="true" outlineLevel="0" collapsed="false">
      <c r="A43" s="5" t="s">
        <v>368</v>
      </c>
      <c r="B43" s="5" t="s">
        <v>369</v>
      </c>
      <c r="C43" s="5" t="s">
        <v>370</v>
      </c>
      <c r="D43" s="8" t="s">
        <v>371</v>
      </c>
    </row>
    <row r="44" customFormat="false" ht="15" hidden="false" customHeight="true" outlineLevel="0" collapsed="false">
      <c r="A44" s="9" t="s">
        <v>372</v>
      </c>
      <c r="B44" s="9" t="s">
        <v>373</v>
      </c>
      <c r="C44" s="9" t="s">
        <v>374</v>
      </c>
      <c r="D44" s="44" t="s">
        <v>375</v>
      </c>
    </row>
    <row r="45" customFormat="false" ht="15" hidden="false" customHeight="true" outlineLevel="0" collapsed="false">
      <c r="D45" s="44"/>
    </row>
    <row r="46" customFormat="false" ht="15" hidden="false" customHeight="true" outlineLevel="0" collapsed="false">
      <c r="A46" s="16" t="s">
        <v>376</v>
      </c>
      <c r="B46" s="16"/>
      <c r="C46" s="16"/>
      <c r="D46" s="16"/>
    </row>
    <row r="47" customFormat="false" ht="15" hidden="false" customHeight="true" outlineLevel="0" collapsed="false">
      <c r="A47" s="45" t="s">
        <v>377</v>
      </c>
      <c r="B47" s="45"/>
      <c r="C47" s="45"/>
      <c r="D47" s="45"/>
    </row>
    <row r="48" customFormat="false" ht="15" hidden="false" customHeight="true" outlineLevel="0" collapsed="false">
      <c r="A48" s="45" t="s">
        <v>378</v>
      </c>
      <c r="B48" s="45"/>
      <c r="C48" s="45"/>
      <c r="D48" s="45"/>
    </row>
    <row r="49" customFormat="false" ht="15" hidden="false" customHeight="true" outlineLevel="0" collapsed="false">
      <c r="A49" s="45" t="s">
        <v>379</v>
      </c>
      <c r="B49" s="45"/>
      <c r="C49" s="45"/>
      <c r="D49" s="45"/>
    </row>
    <row r="50" customFormat="false" ht="15" hidden="false" customHeight="true" outlineLevel="0" collapsed="false">
      <c r="A50" s="45" t="s">
        <v>380</v>
      </c>
      <c r="B50" s="45"/>
      <c r="C50" s="45"/>
      <c r="D50" s="45"/>
    </row>
    <row r="51" customFormat="false" ht="15" hidden="false" customHeight="true" outlineLevel="0" collapsed="false">
      <c r="A51" s="45" t="s">
        <v>381</v>
      </c>
      <c r="B51" s="45"/>
      <c r="C51" s="45"/>
      <c r="D51" s="45"/>
    </row>
  </sheetData>
  <mergeCells count="13">
    <mergeCell ref="A1:D1"/>
    <mergeCell ref="A2:D2"/>
    <mergeCell ref="A4:D4"/>
    <mergeCell ref="A13:D13"/>
    <mergeCell ref="A31:D31"/>
    <mergeCell ref="A38:D38"/>
    <mergeCell ref="D44:D45"/>
    <mergeCell ref="A46:D46"/>
    <mergeCell ref="A47:D47"/>
    <mergeCell ref="A48:D48"/>
    <mergeCell ref="A49:D49"/>
    <mergeCell ref="A50:D50"/>
    <mergeCell ref="A51:D51"/>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6796875" defaultRowHeight="15" customHeight="true" zeroHeight="false" outlineLevelRow="0" outlineLevelCol="0"/>
  <cols>
    <col collapsed="false" customWidth="true" hidden="false" outlineLevel="0" max="1" min="1" style="0" width="45"/>
    <col collapsed="false" customWidth="true" hidden="false" outlineLevel="0" max="3" min="2" style="0" width="18"/>
  </cols>
  <sheetData>
    <row r="1" customFormat="false" ht="17.25" hidden="false" customHeight="true" outlineLevel="0" collapsed="false">
      <c r="A1" s="46" t="s">
        <v>382</v>
      </c>
      <c r="B1" s="46"/>
      <c r="C1" s="46"/>
    </row>
    <row r="2" customFormat="false" ht="15" hidden="false" customHeight="true" outlineLevel="0" collapsed="false">
      <c r="A2" s="47" t="s">
        <v>383</v>
      </c>
      <c r="B2" s="47"/>
      <c r="C2" s="47"/>
    </row>
    <row r="4" customFormat="false" ht="15" hidden="false" customHeight="true" outlineLevel="0" collapsed="false">
      <c r="A4" s="29" t="s">
        <v>384</v>
      </c>
      <c r="B4" s="29" t="s">
        <v>385</v>
      </c>
      <c r="C4" s="48"/>
    </row>
    <row r="5" customFormat="false" ht="15" hidden="false" customHeight="true" outlineLevel="0" collapsed="false">
      <c r="A5" s="5" t="s">
        <v>386</v>
      </c>
      <c r="B5" s="6" t="n">
        <v>12386.99</v>
      </c>
      <c r="C5" s="5"/>
    </row>
    <row r="6" customFormat="false" ht="15" hidden="false" customHeight="true" outlineLevel="0" collapsed="false">
      <c r="A6" s="9" t="s">
        <v>387</v>
      </c>
      <c r="B6" s="10" t="n">
        <v>-2413.05</v>
      </c>
      <c r="C6" s="49"/>
    </row>
    <row r="7" customFormat="false" ht="15" hidden="false" customHeight="true" outlineLevel="0" collapsed="false">
      <c r="A7" s="19" t="s">
        <v>388</v>
      </c>
      <c r="B7" s="20" t="n">
        <v>9973.94</v>
      </c>
      <c r="C7" s="50"/>
    </row>
    <row r="8" customFormat="false" ht="15" hidden="false" customHeight="true" outlineLevel="0" collapsed="false">
      <c r="A8" s="51"/>
      <c r="B8" s="52"/>
      <c r="C8" s="53"/>
    </row>
    <row r="9" customFormat="false" ht="15" hidden="false" customHeight="true" outlineLevel="0" collapsed="false">
      <c r="A9" s="16" t="s">
        <v>389</v>
      </c>
      <c r="B9" s="16" t="s">
        <v>385</v>
      </c>
      <c r="C9" s="16"/>
    </row>
    <row r="10" customFormat="false" ht="15" hidden="false" customHeight="true" outlineLevel="0" collapsed="false">
      <c r="A10" s="9" t="s">
        <v>390</v>
      </c>
      <c r="B10" s="10" t="n">
        <v>135919.3</v>
      </c>
      <c r="C10" s="9"/>
    </row>
    <row r="11" customFormat="false" ht="15" hidden="false" customHeight="true" outlineLevel="0" collapsed="false">
      <c r="A11" s="5" t="s">
        <v>391</v>
      </c>
      <c r="B11" s="6" t="n">
        <v>24615.36</v>
      </c>
      <c r="C11" s="54"/>
    </row>
    <row r="12" customFormat="false" ht="15" hidden="false" customHeight="true" outlineLevel="0" collapsed="false">
      <c r="A12" s="9" t="s">
        <v>392</v>
      </c>
      <c r="B12" s="10" t="n">
        <v>9502.98</v>
      </c>
      <c r="C12" s="49"/>
    </row>
    <row r="13" customFormat="false" ht="15" hidden="false" customHeight="true" outlineLevel="0" collapsed="false">
      <c r="A13" s="5" t="s">
        <v>393</v>
      </c>
      <c r="B13" s="6" t="n">
        <v>6916.55</v>
      </c>
      <c r="C13" s="54"/>
    </row>
    <row r="14" customFormat="false" ht="15" hidden="false" customHeight="true" outlineLevel="0" collapsed="false">
      <c r="A14" s="9" t="s">
        <v>394</v>
      </c>
      <c r="B14" s="10" t="n">
        <v>1962.24</v>
      </c>
      <c r="C14" s="49"/>
    </row>
    <row r="15" customFormat="false" ht="15" hidden="false" customHeight="true" outlineLevel="0" collapsed="false">
      <c r="A15" s="5" t="s">
        <v>395</v>
      </c>
      <c r="B15" s="6" t="n">
        <v>740.8</v>
      </c>
      <c r="C15" s="5"/>
    </row>
    <row r="16" customFormat="false" ht="15" hidden="false" customHeight="true" outlineLevel="0" collapsed="false">
      <c r="A16" s="9" t="s">
        <v>396</v>
      </c>
      <c r="B16" s="10" t="n">
        <v>322.22</v>
      </c>
      <c r="C16" s="9"/>
    </row>
    <row r="17" customFormat="false" ht="15" hidden="false" customHeight="true" outlineLevel="0" collapsed="false">
      <c r="A17" s="5" t="s">
        <v>397</v>
      </c>
      <c r="B17" s="6" t="n">
        <v>264.99</v>
      </c>
      <c r="C17" s="54"/>
    </row>
    <row r="18" customFormat="false" ht="15" hidden="false" customHeight="true" outlineLevel="0" collapsed="false">
      <c r="A18" s="9" t="s">
        <v>398</v>
      </c>
      <c r="B18" s="10" t="n">
        <v>200</v>
      </c>
      <c r="C18" s="49"/>
    </row>
    <row r="19" customFormat="false" ht="15" hidden="false" customHeight="true" outlineLevel="0" collapsed="false">
      <c r="A19" s="5" t="s">
        <v>399</v>
      </c>
      <c r="B19" s="6" t="n">
        <v>142</v>
      </c>
      <c r="C19" s="54"/>
    </row>
    <row r="20" customFormat="false" ht="15" hidden="false" customHeight="true" outlineLevel="0" collapsed="false">
      <c r="A20" s="9" t="s">
        <v>400</v>
      </c>
      <c r="B20" s="10" t="n">
        <v>59.95</v>
      </c>
      <c r="C20" s="9"/>
    </row>
    <row r="21" customFormat="false" ht="15" hidden="false" customHeight="true" outlineLevel="0" collapsed="false">
      <c r="A21" s="19" t="s">
        <v>401</v>
      </c>
      <c r="B21" s="20" t="n">
        <v>180646.39</v>
      </c>
      <c r="C21" s="19"/>
    </row>
    <row r="22" customFormat="false" ht="15" hidden="false" customHeight="true" outlineLevel="0" collapsed="false">
      <c r="A22" s="51"/>
      <c r="B22" s="52"/>
      <c r="C22" s="55"/>
    </row>
    <row r="23" customFormat="false" ht="15" hidden="false" customHeight="true" outlineLevel="0" collapsed="false">
      <c r="A23" s="13" t="s">
        <v>402</v>
      </c>
      <c r="B23" s="14" t="n">
        <v>-170672.45</v>
      </c>
      <c r="C23" s="56"/>
    </row>
    <row r="24" customFormat="false" ht="15" hidden="false" customHeight="true" outlineLevel="0" collapsed="false">
      <c r="A24" s="51"/>
      <c r="B24" s="52"/>
      <c r="C24" s="53"/>
    </row>
    <row r="25" customFormat="false" ht="15" hidden="false" customHeight="true" outlineLevel="0" collapsed="false">
      <c r="A25" s="16" t="s">
        <v>403</v>
      </c>
      <c r="B25" s="16"/>
      <c r="C25" s="16"/>
    </row>
    <row r="26" customFormat="false" ht="15" hidden="false" customHeight="true" outlineLevel="0" collapsed="false">
      <c r="A26" s="9" t="s">
        <v>404</v>
      </c>
      <c r="B26" s="10" t="n">
        <v>413863.85</v>
      </c>
      <c r="C26" s="49"/>
    </row>
    <row r="27" customFormat="false" ht="15" hidden="false" customHeight="true" outlineLevel="0" collapsed="false">
      <c r="A27" s="5" t="s">
        <v>405</v>
      </c>
      <c r="B27" s="6" t="n">
        <v>-8932.16</v>
      </c>
      <c r="C27" s="54"/>
    </row>
    <row r="28" customFormat="false" ht="15" hidden="false" customHeight="true" outlineLevel="0" collapsed="false">
      <c r="A28" s="9" t="s">
        <v>406</v>
      </c>
      <c r="B28" s="10" t="n">
        <v>13877.92</v>
      </c>
      <c r="C28" s="9"/>
    </row>
    <row r="29" customFormat="false" ht="15" hidden="false" customHeight="true" outlineLevel="0" collapsed="false">
      <c r="A29" s="5" t="s">
        <v>407</v>
      </c>
      <c r="B29" s="6" t="n">
        <v>117.18</v>
      </c>
      <c r="C29" s="54"/>
    </row>
    <row r="30" customFormat="false" ht="15" hidden="false" customHeight="true" outlineLevel="0" collapsed="false">
      <c r="A30" s="9" t="s">
        <v>408</v>
      </c>
      <c r="B30" s="10" t="n">
        <v>-5779.77</v>
      </c>
      <c r="C30" s="49"/>
    </row>
    <row r="31" customFormat="false" ht="15" hidden="false" customHeight="true" outlineLevel="0" collapsed="false">
      <c r="A31" s="5" t="s">
        <v>409</v>
      </c>
      <c r="B31" s="6" t="n">
        <v>600000</v>
      </c>
      <c r="C31" s="5"/>
    </row>
    <row r="32" customFormat="false" ht="15" hidden="false" customHeight="true" outlineLevel="0" collapsed="false">
      <c r="A32" s="9" t="s">
        <v>410</v>
      </c>
      <c r="B32" s="10" t="n">
        <v>431.25</v>
      </c>
      <c r="C32" s="9"/>
    </row>
    <row r="33" customFormat="false" ht="15" hidden="false" customHeight="true" outlineLevel="0" collapsed="false">
      <c r="A33" s="51"/>
      <c r="B33" s="55"/>
      <c r="C33" s="55"/>
    </row>
    <row r="34" customFormat="false" ht="15" hidden="false" customHeight="true" outlineLevel="0" collapsed="false">
      <c r="A34" s="57" t="s">
        <v>411</v>
      </c>
      <c r="B34" s="52"/>
      <c r="C34" s="55"/>
    </row>
    <row r="35" customFormat="false" ht="15" hidden="false" customHeight="true" outlineLevel="0" collapsed="false">
      <c r="A35" s="58"/>
      <c r="B35" s="59"/>
      <c r="C35" s="60"/>
    </row>
    <row r="36" customFormat="false" ht="15" hidden="false" customHeight="true" outlineLevel="0" collapsed="false">
      <c r="A36" s="51"/>
      <c r="B36" s="52"/>
      <c r="C36" s="53"/>
    </row>
    <row r="37" customFormat="false" ht="15" hidden="false" customHeight="true" outlineLevel="0" collapsed="false">
      <c r="A37" s="61"/>
      <c r="B37" s="62"/>
      <c r="C37" s="63"/>
    </row>
    <row r="38" customFormat="false" ht="15" hidden="false" customHeight="true" outlineLevel="0" collapsed="false">
      <c r="A38" s="51"/>
      <c r="B38" s="52"/>
      <c r="C38" s="53"/>
    </row>
    <row r="39" customFormat="false" ht="15" hidden="false" customHeight="true" outlineLevel="0" collapsed="false">
      <c r="A39" s="64"/>
      <c r="B39" s="65"/>
      <c r="C39" s="66"/>
    </row>
    <row r="41" customFormat="false" ht="15" hidden="false" customHeight="true" outlineLevel="0" collapsed="false">
      <c r="B41" s="67"/>
    </row>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68"/>
  <sheetViews>
    <sheetView showFormulas="false" showGridLines="true" showRowColHeaders="true" showZeros="true" rightToLeft="false" tabSelected="false" showOutlineSymbols="true" defaultGridColor="true" view="normal" topLeftCell="A14" colorId="64" zoomScale="100" zoomScaleNormal="100" zoomScalePageLayoutView="100" workbookViewId="0">
      <pane xSplit="0" ySplit="5" topLeftCell="A6" activePane="bottomLeft" state="frozen"/>
      <selection pane="topLeft" activeCell="A14" activeCellId="0" sqref="A14"/>
      <selection pane="bottomLeft" activeCell="A58" activeCellId="0" sqref="A58"/>
    </sheetView>
  </sheetViews>
  <sheetFormatPr defaultColWidth="8.66796875" defaultRowHeight="15" customHeight="true" zeroHeight="false" outlineLevelRow="0" outlineLevelCol="0"/>
  <cols>
    <col collapsed="false" customWidth="true" hidden="false" outlineLevel="0" max="1" min="1" style="0" width="42"/>
    <col collapsed="false" customWidth="true" hidden="false" outlineLevel="0" max="2" min="2" style="0" width="22"/>
    <col collapsed="false" customWidth="true" hidden="false" outlineLevel="0" max="4" min="3" style="0" width="20"/>
    <col collapsed="false" customWidth="true" hidden="false" outlineLevel="0" max="5" min="5" style="0" width="22"/>
    <col collapsed="false" customWidth="true" hidden="false" outlineLevel="0" max="6" min="6" style="0" width="52"/>
  </cols>
  <sheetData>
    <row r="1" customFormat="false" ht="17.25" hidden="false" customHeight="true" outlineLevel="0" collapsed="false">
      <c r="A1" s="46" t="s">
        <v>412</v>
      </c>
      <c r="B1" s="46"/>
      <c r="C1" s="46"/>
      <c r="D1" s="46"/>
      <c r="E1" s="46"/>
      <c r="F1" s="46"/>
    </row>
    <row r="2" customFormat="false" ht="15" hidden="false" customHeight="true" outlineLevel="0" collapsed="false">
      <c r="A2" s="2" t="s">
        <v>413</v>
      </c>
      <c r="B2" s="2"/>
      <c r="C2" s="2"/>
      <c r="D2" s="2"/>
      <c r="E2" s="2"/>
      <c r="F2" s="2"/>
    </row>
    <row r="4" customFormat="false" ht="15" hidden="false" customHeight="true" outlineLevel="0" collapsed="false">
      <c r="A4" s="16" t="s">
        <v>414</v>
      </c>
      <c r="B4" s="16"/>
      <c r="C4" s="16"/>
      <c r="D4" s="16"/>
      <c r="E4" s="16"/>
      <c r="F4" s="16"/>
    </row>
    <row r="5" customFormat="false" ht="15" hidden="false" customHeight="true" outlineLevel="0" collapsed="false">
      <c r="A5" s="3" t="s">
        <v>415</v>
      </c>
      <c r="B5" s="4" t="s">
        <v>416</v>
      </c>
      <c r="C5" s="4"/>
      <c r="D5" s="4"/>
      <c r="E5" s="4"/>
      <c r="F5" s="4" t="s">
        <v>5</v>
      </c>
    </row>
    <row r="6" customFormat="false" ht="15" hidden="false" customHeight="true" outlineLevel="0" collapsed="false">
      <c r="A6" s="9" t="s">
        <v>417</v>
      </c>
      <c r="B6" s="9" t="s">
        <v>418</v>
      </c>
      <c r="C6" s="9"/>
      <c r="D6" s="9"/>
      <c r="E6" s="9"/>
      <c r="F6" s="12"/>
    </row>
    <row r="7" customFormat="false" ht="15" hidden="false" customHeight="true" outlineLevel="0" collapsed="false">
      <c r="A7" s="5" t="s">
        <v>419</v>
      </c>
      <c r="B7" s="5" t="n">
        <v>40</v>
      </c>
      <c r="C7" s="5"/>
      <c r="D7" s="5"/>
      <c r="E7" s="5"/>
      <c r="F7" s="8"/>
    </row>
    <row r="8" customFormat="false" ht="15" hidden="false" customHeight="true" outlineLevel="0" collapsed="false">
      <c r="A8" s="9" t="s">
        <v>420</v>
      </c>
      <c r="B8" s="9" t="s">
        <v>421</v>
      </c>
      <c r="C8" s="9"/>
      <c r="D8" s="9"/>
      <c r="E8" s="9"/>
      <c r="F8" s="12" t="s">
        <v>422</v>
      </c>
    </row>
    <row r="9" customFormat="false" ht="15" hidden="false" customHeight="true" outlineLevel="0" collapsed="false">
      <c r="A9" s="5" t="s">
        <v>423</v>
      </c>
      <c r="B9" s="5" t="s">
        <v>424</v>
      </c>
      <c r="C9" s="5"/>
      <c r="D9" s="5"/>
      <c r="E9" s="5"/>
      <c r="F9" s="8" t="s">
        <v>425</v>
      </c>
    </row>
    <row r="10" customFormat="false" ht="15" hidden="false" customHeight="true" outlineLevel="0" collapsed="false">
      <c r="A10" s="9" t="s">
        <v>426</v>
      </c>
      <c r="B10" s="9" t="s">
        <v>427</v>
      </c>
      <c r="C10" s="9"/>
      <c r="D10" s="9"/>
      <c r="E10" s="9"/>
      <c r="F10" s="12" t="s">
        <v>428</v>
      </c>
    </row>
    <row r="11" customFormat="false" ht="15" hidden="false" customHeight="true" outlineLevel="0" collapsed="false">
      <c r="A11" s="5" t="s">
        <v>429</v>
      </c>
      <c r="B11" s="5" t="s">
        <v>430</v>
      </c>
      <c r="C11" s="5"/>
      <c r="D11" s="5"/>
      <c r="E11" s="5"/>
      <c r="F11" s="8" t="s">
        <v>431</v>
      </c>
    </row>
    <row r="12" customFormat="false" ht="15" hidden="false" customHeight="true" outlineLevel="0" collapsed="false">
      <c r="A12" s="9" t="s">
        <v>432</v>
      </c>
      <c r="B12" s="9" t="s">
        <v>433</v>
      </c>
      <c r="C12" s="9"/>
      <c r="D12" s="9"/>
      <c r="E12" s="9"/>
      <c r="F12" s="12" t="s">
        <v>434</v>
      </c>
    </row>
    <row r="13" customFormat="false" ht="15" hidden="false" customHeight="true" outlineLevel="0" collapsed="false">
      <c r="A13" s="5" t="s">
        <v>435</v>
      </c>
      <c r="B13" s="5" t="s">
        <v>436</v>
      </c>
      <c r="C13" s="5"/>
      <c r="D13" s="5"/>
      <c r="E13" s="5"/>
      <c r="F13" s="8" t="s">
        <v>437</v>
      </c>
    </row>
    <row r="14" customFormat="false" ht="15" hidden="false" customHeight="true" outlineLevel="0" collapsed="false">
      <c r="A14" s="9" t="s">
        <v>438</v>
      </c>
      <c r="B14" s="9" t="s">
        <v>427</v>
      </c>
      <c r="C14" s="9"/>
      <c r="D14" s="9"/>
      <c r="E14" s="9"/>
      <c r="F14" s="12" t="s">
        <v>428</v>
      </c>
    </row>
    <row r="15" customFormat="false" ht="15" hidden="false" customHeight="true" outlineLevel="0" collapsed="false">
      <c r="A15" s="5" t="s">
        <v>439</v>
      </c>
      <c r="B15" s="5" t="s">
        <v>440</v>
      </c>
      <c r="C15" s="5"/>
      <c r="D15" s="5"/>
      <c r="E15" s="5"/>
      <c r="F15" s="8" t="s">
        <v>441</v>
      </c>
    </row>
    <row r="17" customFormat="false" ht="15" hidden="false" customHeight="true" outlineLevel="0" collapsed="false">
      <c r="A17" s="16" t="s">
        <v>442</v>
      </c>
      <c r="B17" s="16"/>
      <c r="C17" s="16"/>
      <c r="D17" s="16"/>
      <c r="E17" s="16"/>
      <c r="F17" s="16"/>
    </row>
    <row r="18" customFormat="false" ht="15" hidden="false" customHeight="true" outlineLevel="0" collapsed="false">
      <c r="A18" s="3" t="s">
        <v>443</v>
      </c>
      <c r="B18" s="4" t="s">
        <v>444</v>
      </c>
      <c r="C18" s="4" t="s">
        <v>445</v>
      </c>
      <c r="D18" s="4" t="s">
        <v>446</v>
      </c>
      <c r="E18" s="4" t="s">
        <v>447</v>
      </c>
      <c r="F18" s="4" t="s">
        <v>5</v>
      </c>
    </row>
    <row r="19" customFormat="false" ht="15" hidden="false" customHeight="true" outlineLevel="0" collapsed="false">
      <c r="A19" s="5" t="s">
        <v>448</v>
      </c>
      <c r="B19" s="5" t="s">
        <v>449</v>
      </c>
      <c r="C19" s="6" t="n">
        <v>23</v>
      </c>
      <c r="D19" s="6" t="n">
        <v>23.75</v>
      </c>
      <c r="E19" s="5" t="s">
        <v>450</v>
      </c>
      <c r="F19" s="8" t="s">
        <v>451</v>
      </c>
    </row>
    <row r="20" customFormat="false" ht="15" hidden="false" customHeight="true" outlineLevel="0" collapsed="false">
      <c r="A20" s="9" t="s">
        <v>452</v>
      </c>
      <c r="B20" s="9" t="s">
        <v>449</v>
      </c>
      <c r="C20" s="10" t="n">
        <v>17</v>
      </c>
      <c r="D20" s="10" t="n">
        <v>17.5</v>
      </c>
      <c r="E20" s="9" t="s">
        <v>453</v>
      </c>
      <c r="F20" s="12" t="s">
        <v>454</v>
      </c>
    </row>
    <row r="21" customFormat="false" ht="15" hidden="false" customHeight="true" outlineLevel="0" collapsed="false">
      <c r="A21" s="5" t="s">
        <v>455</v>
      </c>
      <c r="B21" s="5" t="s">
        <v>449</v>
      </c>
      <c r="C21" s="6" t="n">
        <v>16.35</v>
      </c>
      <c r="D21" s="6" t="n">
        <v>16.84</v>
      </c>
      <c r="E21" s="5" t="s">
        <v>456</v>
      </c>
      <c r="F21" s="8"/>
    </row>
    <row r="22" customFormat="false" ht="15" hidden="false" customHeight="true" outlineLevel="0" collapsed="false">
      <c r="A22" s="9" t="s">
        <v>457</v>
      </c>
      <c r="B22" s="9" t="s">
        <v>458</v>
      </c>
      <c r="C22" s="10" t="n">
        <v>18</v>
      </c>
      <c r="D22" s="10" t="n">
        <v>18.5</v>
      </c>
      <c r="E22" s="9" t="s">
        <v>459</v>
      </c>
      <c r="F22" s="12" t="s">
        <v>460</v>
      </c>
    </row>
    <row r="23" customFormat="false" ht="15" hidden="false" customHeight="true" outlineLevel="0" collapsed="false">
      <c r="A23" s="5" t="s">
        <v>461</v>
      </c>
      <c r="B23" s="5" t="s">
        <v>458</v>
      </c>
      <c r="C23" s="6" t="n">
        <v>16.35</v>
      </c>
      <c r="D23" s="6" t="n">
        <v>16.84</v>
      </c>
      <c r="E23" s="5" t="s">
        <v>462</v>
      </c>
      <c r="F23" s="8"/>
    </row>
    <row r="24" customFormat="false" ht="15" hidden="false" customHeight="true" outlineLevel="0" collapsed="false">
      <c r="A24" s="9" t="s">
        <v>463</v>
      </c>
      <c r="B24" s="9" t="s">
        <v>464</v>
      </c>
      <c r="C24" s="10" t="n">
        <v>16.35</v>
      </c>
      <c r="D24" s="10" t="n">
        <v>16.84</v>
      </c>
      <c r="E24" s="9" t="s">
        <v>465</v>
      </c>
      <c r="F24" s="12"/>
    </row>
    <row r="25" customFormat="false" ht="15" hidden="false" customHeight="true" outlineLevel="0" collapsed="false">
      <c r="A25" s="5" t="s">
        <v>466</v>
      </c>
      <c r="B25" s="5" t="s">
        <v>464</v>
      </c>
      <c r="C25" s="6" t="n">
        <v>16.35</v>
      </c>
      <c r="D25" s="6" t="n">
        <v>16.84</v>
      </c>
      <c r="E25" s="5" t="s">
        <v>465</v>
      </c>
      <c r="F25" s="8" t="s">
        <v>467</v>
      </c>
    </row>
    <row r="26" customFormat="false" ht="15" hidden="false" customHeight="true" outlineLevel="0" collapsed="false">
      <c r="A26" s="9" t="s">
        <v>468</v>
      </c>
      <c r="B26" s="9" t="s">
        <v>464</v>
      </c>
      <c r="C26" s="10" t="n">
        <v>16.35</v>
      </c>
      <c r="D26" s="10" t="n">
        <v>16.84</v>
      </c>
      <c r="E26" s="9" t="s">
        <v>469</v>
      </c>
      <c r="F26" s="12"/>
    </row>
    <row r="27" customFormat="false" ht="15" hidden="false" customHeight="true" outlineLevel="0" collapsed="false">
      <c r="A27" s="5" t="s">
        <v>470</v>
      </c>
      <c r="B27" s="5" t="s">
        <v>471</v>
      </c>
      <c r="C27" s="6" t="n">
        <v>16.35</v>
      </c>
      <c r="D27" s="6" t="n">
        <v>16.84</v>
      </c>
      <c r="E27" s="5" t="s">
        <v>472</v>
      </c>
      <c r="F27" s="8" t="s">
        <v>473</v>
      </c>
    </row>
    <row r="28" customFormat="false" ht="15" hidden="false" customHeight="true" outlineLevel="0" collapsed="false">
      <c r="A28" s="9" t="s">
        <v>474</v>
      </c>
      <c r="B28" s="9" t="s">
        <v>471</v>
      </c>
      <c r="C28" s="10" t="n">
        <v>16.35</v>
      </c>
      <c r="D28" s="10" t="n">
        <v>16.84</v>
      </c>
      <c r="E28" s="9" t="s">
        <v>475</v>
      </c>
      <c r="F28" s="12" t="s">
        <v>473</v>
      </c>
    </row>
    <row r="29" customFormat="false" ht="15" hidden="false" customHeight="true" outlineLevel="0" collapsed="false">
      <c r="A29" s="68" t="s">
        <v>476</v>
      </c>
      <c r="B29" s="68"/>
      <c r="C29" s="68"/>
      <c r="D29" s="68"/>
      <c r="E29" s="68"/>
      <c r="F29" s="68"/>
    </row>
    <row r="31" customFormat="false" ht="15" hidden="false" customHeight="true" outlineLevel="0" collapsed="false">
      <c r="A31" s="16" t="s">
        <v>477</v>
      </c>
      <c r="B31" s="16"/>
      <c r="C31" s="16"/>
      <c r="D31" s="16"/>
      <c r="E31" s="16"/>
      <c r="F31" s="16"/>
    </row>
    <row r="32" customFormat="false" ht="15" hidden="false" customHeight="true" outlineLevel="0" collapsed="false">
      <c r="A32" s="3" t="s">
        <v>443</v>
      </c>
      <c r="B32" s="4" t="s">
        <v>444</v>
      </c>
      <c r="C32" s="4" t="s">
        <v>478</v>
      </c>
      <c r="D32" s="4" t="s">
        <v>479</v>
      </c>
      <c r="E32" s="4" t="s">
        <v>480</v>
      </c>
      <c r="F32" s="4" t="s">
        <v>5</v>
      </c>
    </row>
    <row r="33" customFormat="false" ht="15" hidden="false" customHeight="true" outlineLevel="0" collapsed="false">
      <c r="A33" s="5" t="s">
        <v>481</v>
      </c>
      <c r="B33" s="5" t="s">
        <v>482</v>
      </c>
      <c r="C33" s="6" t="n">
        <v>80000</v>
      </c>
      <c r="D33" s="6" t="n">
        <v>80000</v>
      </c>
      <c r="E33" s="6" t="n">
        <f aca="false">C33/12</f>
        <v>6666.66666666667</v>
      </c>
      <c r="F33" s="8" t="s">
        <v>483</v>
      </c>
    </row>
    <row r="34" customFormat="false" ht="15" hidden="false" customHeight="true" outlineLevel="0" collapsed="false">
      <c r="A34" s="9" t="s">
        <v>484</v>
      </c>
      <c r="B34" s="9" t="s">
        <v>449</v>
      </c>
      <c r="C34" s="10" t="n">
        <v>80000</v>
      </c>
      <c r="D34" s="10" t="n">
        <v>85000</v>
      </c>
      <c r="E34" s="10" t="n">
        <f aca="false">C34/12</f>
        <v>6666.66666666667</v>
      </c>
      <c r="F34" s="12" t="s">
        <v>483</v>
      </c>
    </row>
    <row r="35" customFormat="false" ht="15" hidden="false" customHeight="true" outlineLevel="0" collapsed="false">
      <c r="A35" s="5" t="s">
        <v>485</v>
      </c>
      <c r="B35" s="5" t="s">
        <v>458</v>
      </c>
      <c r="C35" s="6" t="n">
        <v>51250</v>
      </c>
      <c r="D35" s="6" t="n">
        <v>52788</v>
      </c>
      <c r="E35" s="6" t="n">
        <f aca="false">C35/12</f>
        <v>4270.83333333333</v>
      </c>
      <c r="F35" s="8" t="s">
        <v>486</v>
      </c>
    </row>
    <row r="36" customFormat="false" ht="15" hidden="false" customHeight="true" outlineLevel="0" collapsed="false">
      <c r="A36" s="9" t="s">
        <v>487</v>
      </c>
      <c r="B36" s="9" t="s">
        <v>449</v>
      </c>
      <c r="C36" s="10" t="n">
        <v>51250</v>
      </c>
      <c r="D36" s="10" t="n">
        <v>52788</v>
      </c>
      <c r="E36" s="10" t="n">
        <f aca="false">C36/12</f>
        <v>4270.83333333333</v>
      </c>
      <c r="F36" s="12" t="s">
        <v>486</v>
      </c>
    </row>
    <row r="37" customFormat="false" ht="15" hidden="false" customHeight="true" outlineLevel="0" collapsed="false">
      <c r="A37" s="19" t="s">
        <v>488</v>
      </c>
      <c r="B37" s="19"/>
      <c r="C37" s="20" t="n">
        <f aca="false">SUM(C33:C36)</f>
        <v>262500</v>
      </c>
      <c r="D37" s="20" t="n">
        <f aca="false">SUM(D33:D36)</f>
        <v>270576</v>
      </c>
      <c r="E37" s="20" t="n">
        <f aca="false">C37/12</f>
        <v>21875</v>
      </c>
      <c r="F37" s="19" t="s">
        <v>489</v>
      </c>
    </row>
    <row r="39" customFormat="false" ht="15" hidden="false" customHeight="true" outlineLevel="0" collapsed="false">
      <c r="A39" s="16" t="s">
        <v>490</v>
      </c>
      <c r="B39" s="16"/>
      <c r="C39" s="16"/>
      <c r="D39" s="16"/>
      <c r="E39" s="16"/>
      <c r="F39" s="16"/>
    </row>
    <row r="40" customFormat="false" ht="15" hidden="false" customHeight="true" outlineLevel="0" collapsed="false">
      <c r="A40" s="3" t="s">
        <v>444</v>
      </c>
      <c r="B40" s="4" t="s">
        <v>491</v>
      </c>
      <c r="C40" s="4" t="s">
        <v>492</v>
      </c>
      <c r="D40" s="4" t="s">
        <v>493</v>
      </c>
      <c r="E40" s="4" t="s">
        <v>494</v>
      </c>
      <c r="F40" s="4" t="s">
        <v>495</v>
      </c>
    </row>
    <row r="41" customFormat="false" ht="15" hidden="false" customHeight="true" outlineLevel="0" collapsed="false">
      <c r="A41" s="5" t="s">
        <v>449</v>
      </c>
      <c r="B41" s="69" t="n">
        <v>165</v>
      </c>
      <c r="C41" s="6" t="n">
        <v>3439</v>
      </c>
      <c r="D41" s="69" t="n">
        <v>227</v>
      </c>
      <c r="E41" s="6" t="n">
        <v>4727</v>
      </c>
      <c r="F41" s="8" t="s">
        <v>496</v>
      </c>
    </row>
    <row r="42" customFormat="false" ht="15" hidden="false" customHeight="true" outlineLevel="0" collapsed="false">
      <c r="A42" s="9" t="s">
        <v>458</v>
      </c>
      <c r="B42" s="70" t="n">
        <v>52</v>
      </c>
      <c r="C42" s="10" t="n">
        <v>916</v>
      </c>
      <c r="D42" s="70" t="n">
        <v>82</v>
      </c>
      <c r="E42" s="10" t="n">
        <v>1456</v>
      </c>
      <c r="F42" s="12" t="s">
        <v>497</v>
      </c>
    </row>
    <row r="43" customFormat="false" ht="15" hidden="false" customHeight="true" outlineLevel="0" collapsed="false">
      <c r="A43" s="5" t="s">
        <v>464</v>
      </c>
      <c r="B43" s="69" t="n">
        <v>165</v>
      </c>
      <c r="C43" s="6" t="n">
        <v>2698</v>
      </c>
      <c r="D43" s="69" t="n">
        <v>165</v>
      </c>
      <c r="E43" s="6" t="n">
        <v>2698</v>
      </c>
      <c r="F43" s="8" t="s">
        <v>498</v>
      </c>
    </row>
    <row r="44" customFormat="false" ht="15" hidden="false" customHeight="true" outlineLevel="0" collapsed="false">
      <c r="A44" s="9" t="s">
        <v>499</v>
      </c>
      <c r="B44" s="71" t="s">
        <v>500</v>
      </c>
      <c r="C44" s="10" t="s">
        <v>500</v>
      </c>
      <c r="D44" s="70" t="n">
        <v>164</v>
      </c>
      <c r="E44" s="10" t="n">
        <v>2681</v>
      </c>
      <c r="F44" s="12" t="s">
        <v>501</v>
      </c>
    </row>
    <row r="45" customFormat="false" ht="15" hidden="false" customHeight="true" outlineLevel="0" collapsed="false">
      <c r="A45" s="19" t="s">
        <v>502</v>
      </c>
      <c r="B45" s="72" t="n">
        <f aca="false">SUM(B41:B43)</f>
        <v>382</v>
      </c>
      <c r="C45" s="20" t="n">
        <v>7053</v>
      </c>
      <c r="D45" s="72" t="n">
        <f aca="false">SUM(D41:D44)</f>
        <v>638</v>
      </c>
      <c r="E45" s="20" t="n">
        <v>11562</v>
      </c>
      <c r="F45" s="19"/>
    </row>
    <row r="46" customFormat="false" ht="15" hidden="false" customHeight="true" outlineLevel="0" collapsed="false">
      <c r="C46" s="22"/>
      <c r="E46" s="22"/>
    </row>
    <row r="47" customFormat="false" ht="15" hidden="false" customHeight="true" outlineLevel="0" collapsed="false">
      <c r="A47" s="5" t="s">
        <v>503</v>
      </c>
      <c r="B47" s="5"/>
      <c r="C47" s="6" t="n">
        <v>30539.49</v>
      </c>
      <c r="D47" s="5"/>
      <c r="E47" s="6" t="n">
        <v>50063.46</v>
      </c>
      <c r="F47" s="8" t="s">
        <v>504</v>
      </c>
    </row>
    <row r="49" customFormat="false" ht="15" hidden="false" customHeight="true" outlineLevel="0" collapsed="false">
      <c r="A49" s="16" t="s">
        <v>505</v>
      </c>
      <c r="B49" s="16"/>
      <c r="C49" s="16"/>
      <c r="D49" s="16"/>
      <c r="E49" s="16"/>
      <c r="F49" s="16"/>
    </row>
    <row r="50" customFormat="false" ht="15" hidden="false" customHeight="true" outlineLevel="0" collapsed="false">
      <c r="A50" s="3" t="s">
        <v>444</v>
      </c>
      <c r="B50" s="4"/>
      <c r="C50" s="4" t="s">
        <v>506</v>
      </c>
      <c r="D50" s="4" t="s">
        <v>507</v>
      </c>
      <c r="E50" s="4"/>
      <c r="F50" s="4" t="s">
        <v>5</v>
      </c>
    </row>
    <row r="51" customFormat="false" ht="15" hidden="false" customHeight="true" outlineLevel="0" collapsed="false">
      <c r="A51" s="5" t="s">
        <v>508</v>
      </c>
      <c r="B51" s="5"/>
      <c r="C51" s="6" t="n">
        <v>200999</v>
      </c>
      <c r="D51" s="6" t="n">
        <v>207029</v>
      </c>
      <c r="E51" s="5"/>
      <c r="F51" s="8" t="s">
        <v>509</v>
      </c>
    </row>
    <row r="52" customFormat="false" ht="15" hidden="false" customHeight="true" outlineLevel="0" collapsed="false">
      <c r="A52" s="9" t="s">
        <v>510</v>
      </c>
      <c r="B52" s="9"/>
      <c r="C52" s="10" t="n">
        <v>56948</v>
      </c>
      <c r="D52" s="10" t="n">
        <v>58656</v>
      </c>
      <c r="E52" s="9"/>
      <c r="F52" s="12" t="s">
        <v>511</v>
      </c>
    </row>
    <row r="53" customFormat="false" ht="15" hidden="false" customHeight="true" outlineLevel="0" collapsed="false">
      <c r="A53" s="5" t="s">
        <v>512</v>
      </c>
      <c r="B53" s="5"/>
      <c r="C53" s="6" t="n">
        <v>140188</v>
      </c>
      <c r="D53" s="6" t="n">
        <v>144394</v>
      </c>
      <c r="E53" s="5"/>
      <c r="F53" s="8" t="s">
        <v>513</v>
      </c>
    </row>
    <row r="54" customFormat="false" ht="15" hidden="false" customHeight="true" outlineLevel="0" collapsed="false">
      <c r="A54" s="9" t="s">
        <v>514</v>
      </c>
      <c r="B54" s="9"/>
      <c r="C54" s="10" t="n">
        <v>46435</v>
      </c>
      <c r="D54" s="10" t="n">
        <v>47828</v>
      </c>
      <c r="E54" s="9"/>
      <c r="F54" s="12" t="s">
        <v>515</v>
      </c>
    </row>
    <row r="55" customFormat="false" ht="15" hidden="false" customHeight="true" outlineLevel="0" collapsed="false">
      <c r="A55" s="5" t="s">
        <v>516</v>
      </c>
      <c r="B55" s="5"/>
      <c r="C55" s="6" t="n">
        <v>262500</v>
      </c>
      <c r="D55" s="6" t="n">
        <v>270576</v>
      </c>
      <c r="E55" s="5"/>
      <c r="F55" s="8" t="s">
        <v>517</v>
      </c>
    </row>
    <row r="56" customFormat="false" ht="15" hidden="false" customHeight="true" outlineLevel="0" collapsed="false">
      <c r="A56" s="13" t="s">
        <v>518</v>
      </c>
      <c r="B56" s="13"/>
      <c r="C56" s="14" t="n">
        <v>707070</v>
      </c>
      <c r="D56" s="14" t="n">
        <v>728483</v>
      </c>
      <c r="E56" s="13"/>
      <c r="F56" s="13" t="s">
        <v>519</v>
      </c>
    </row>
    <row r="58" customFormat="false" ht="21.75" hidden="false" customHeight="true" outlineLevel="0" collapsed="false">
      <c r="A58" s="45" t="s">
        <v>520</v>
      </c>
      <c r="B58" s="45"/>
      <c r="C58" s="45"/>
      <c r="D58" s="45"/>
      <c r="E58" s="45"/>
      <c r="F58" s="45"/>
    </row>
    <row r="60" customFormat="false" ht="15" hidden="false" customHeight="true" outlineLevel="0" collapsed="false">
      <c r="A60" s="16" t="s">
        <v>521</v>
      </c>
      <c r="B60" s="16"/>
      <c r="C60" s="16"/>
      <c r="D60" s="16"/>
      <c r="E60" s="16"/>
      <c r="F60" s="16"/>
    </row>
    <row r="61" customFormat="false" ht="15" hidden="false" customHeight="true" outlineLevel="0" collapsed="false">
      <c r="A61" s="45" t="s">
        <v>522</v>
      </c>
      <c r="B61" s="45"/>
      <c r="C61" s="45"/>
      <c r="D61" s="45"/>
      <c r="E61" s="45"/>
      <c r="F61" s="45"/>
    </row>
    <row r="62" customFormat="false" ht="15" hidden="false" customHeight="true" outlineLevel="0" collapsed="false">
      <c r="A62" s="45" t="s">
        <v>523</v>
      </c>
      <c r="B62" s="45"/>
      <c r="C62" s="45"/>
      <c r="D62" s="45"/>
      <c r="E62" s="45"/>
      <c r="F62" s="45"/>
    </row>
    <row r="63" customFormat="false" ht="15" hidden="false" customHeight="true" outlineLevel="0" collapsed="false">
      <c r="A63" s="45" t="s">
        <v>524</v>
      </c>
      <c r="B63" s="45"/>
      <c r="C63" s="45"/>
      <c r="D63" s="45"/>
      <c r="E63" s="45"/>
      <c r="F63" s="45"/>
    </row>
    <row r="64" customFormat="false" ht="15" hidden="false" customHeight="true" outlineLevel="0" collapsed="false">
      <c r="A64" s="45" t="s">
        <v>525</v>
      </c>
      <c r="B64" s="45"/>
      <c r="C64" s="45"/>
      <c r="D64" s="45"/>
      <c r="E64" s="45"/>
      <c r="F64" s="45"/>
    </row>
    <row r="65" customFormat="false" ht="15" hidden="false" customHeight="true" outlineLevel="0" collapsed="false">
      <c r="A65" s="45" t="s">
        <v>526</v>
      </c>
      <c r="B65" s="45"/>
      <c r="C65" s="45"/>
      <c r="D65" s="45"/>
      <c r="E65" s="45"/>
      <c r="F65" s="45"/>
    </row>
    <row r="66" customFormat="false" ht="15" hidden="false" customHeight="true" outlineLevel="0" collapsed="false">
      <c r="A66" s="45" t="s">
        <v>527</v>
      </c>
      <c r="B66" s="45"/>
      <c r="C66" s="45"/>
      <c r="D66" s="45"/>
      <c r="E66" s="45"/>
      <c r="F66" s="45"/>
    </row>
    <row r="67" customFormat="false" ht="15" hidden="false" customHeight="true" outlineLevel="0" collapsed="false">
      <c r="A67" s="45" t="s">
        <v>528</v>
      </c>
      <c r="B67" s="45"/>
      <c r="C67" s="45"/>
      <c r="D67" s="45"/>
      <c r="E67" s="45"/>
      <c r="F67" s="45"/>
    </row>
    <row r="68" customFormat="false" ht="15" hidden="false" customHeight="true" outlineLevel="0" collapsed="false">
      <c r="A68" s="45" t="s">
        <v>529</v>
      </c>
      <c r="B68" s="45"/>
      <c r="C68" s="45"/>
      <c r="D68" s="45"/>
      <c r="E68" s="45"/>
      <c r="F68" s="45"/>
    </row>
  </sheetData>
  <mergeCells count="18">
    <mergeCell ref="A1:F1"/>
    <mergeCell ref="A2:F2"/>
    <mergeCell ref="A4:F4"/>
    <mergeCell ref="A17:F17"/>
    <mergeCell ref="A29:F29"/>
    <mergeCell ref="A31:F31"/>
    <mergeCell ref="A39:F39"/>
    <mergeCell ref="A49:F49"/>
    <mergeCell ref="A58:F58"/>
    <mergeCell ref="A60:F60"/>
    <mergeCell ref="A61:F61"/>
    <mergeCell ref="A62:F62"/>
    <mergeCell ref="A63:F63"/>
    <mergeCell ref="A64:F64"/>
    <mergeCell ref="A65:F65"/>
    <mergeCell ref="A66:F66"/>
    <mergeCell ref="A67:F67"/>
    <mergeCell ref="A68:F68"/>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4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I39" activeCellId="0" sqref="I39"/>
    </sheetView>
  </sheetViews>
  <sheetFormatPr defaultColWidth="8.66796875" defaultRowHeight="15" customHeight="true" zeroHeight="false" outlineLevelRow="0" outlineLevelCol="0"/>
  <cols>
    <col collapsed="false" customWidth="true" hidden="false" outlineLevel="0" max="1" min="1" style="0" width="42"/>
    <col collapsed="false" customWidth="true" hidden="false" outlineLevel="0" max="3" min="2" style="0" width="28"/>
    <col collapsed="false" customWidth="true" hidden="false" outlineLevel="0" max="4" min="4" style="0" width="70"/>
  </cols>
  <sheetData>
    <row r="1" customFormat="false" ht="15" hidden="false" customHeight="true" outlineLevel="0" collapsed="false">
      <c r="A1" s="46" t="s">
        <v>530</v>
      </c>
      <c r="B1" s="46"/>
      <c r="C1" s="46"/>
      <c r="D1" s="46"/>
    </row>
    <row r="2" customFormat="false" ht="15" hidden="false" customHeight="true" outlineLevel="0" collapsed="false">
      <c r="A2" s="47" t="s">
        <v>531</v>
      </c>
      <c r="B2" s="47"/>
      <c r="C2" s="47"/>
      <c r="D2" s="47"/>
    </row>
    <row r="4" customFormat="false" ht="15" hidden="false" customHeight="true" outlineLevel="0" collapsed="false">
      <c r="A4" s="16" t="s">
        <v>532</v>
      </c>
      <c r="B4" s="16"/>
      <c r="C4" s="16"/>
      <c r="D4" s="16"/>
    </row>
    <row r="5" customFormat="false" ht="15" hidden="false" customHeight="true" outlineLevel="0" collapsed="false">
      <c r="A5" s="3" t="s">
        <v>415</v>
      </c>
      <c r="B5" s="4" t="s">
        <v>533</v>
      </c>
      <c r="C5" s="4" t="s">
        <v>534</v>
      </c>
      <c r="D5" s="4" t="s">
        <v>535</v>
      </c>
    </row>
    <row r="6" customFormat="false" ht="15" hidden="false" customHeight="true" outlineLevel="0" collapsed="false">
      <c r="A6" s="9" t="s">
        <v>417</v>
      </c>
      <c r="B6" s="9" t="n">
        <v>36</v>
      </c>
      <c r="C6" s="9" t="n">
        <v>36</v>
      </c>
      <c r="D6" s="12" t="s">
        <v>536</v>
      </c>
    </row>
    <row r="7" customFormat="false" ht="15" hidden="false" customHeight="true" outlineLevel="0" collapsed="false">
      <c r="A7" s="5" t="s">
        <v>537</v>
      </c>
      <c r="B7" s="5" t="s">
        <v>500</v>
      </c>
      <c r="C7" s="5" t="n">
        <v>40</v>
      </c>
      <c r="D7" s="8" t="s">
        <v>538</v>
      </c>
    </row>
    <row r="8" customFormat="false" ht="15" hidden="false" customHeight="true" outlineLevel="0" collapsed="false">
      <c r="A8" s="9" t="s">
        <v>539</v>
      </c>
      <c r="B8" s="9" t="n">
        <v>36</v>
      </c>
      <c r="C8" s="9" t="n">
        <v>76</v>
      </c>
      <c r="D8" s="12"/>
    </row>
    <row r="9" customFormat="false" ht="15" hidden="false" customHeight="true" outlineLevel="0" collapsed="false">
      <c r="A9" s="5" t="s">
        <v>540</v>
      </c>
      <c r="B9" s="5" t="s">
        <v>541</v>
      </c>
      <c r="C9" s="5" t="s">
        <v>542</v>
      </c>
      <c r="D9" s="8" t="s">
        <v>543</v>
      </c>
    </row>
    <row r="10" customFormat="false" ht="15" hidden="false" customHeight="true" outlineLevel="0" collapsed="false">
      <c r="A10" s="9" t="s">
        <v>544</v>
      </c>
      <c r="B10" s="9" t="s">
        <v>545</v>
      </c>
      <c r="C10" s="9" t="s">
        <v>545</v>
      </c>
      <c r="D10" s="12" t="s">
        <v>546</v>
      </c>
    </row>
    <row r="11" customFormat="false" ht="15" hidden="false" customHeight="true" outlineLevel="0" collapsed="false">
      <c r="A11" s="5" t="s">
        <v>547</v>
      </c>
      <c r="B11" s="5" t="s">
        <v>500</v>
      </c>
      <c r="C11" s="5" t="s">
        <v>548</v>
      </c>
      <c r="D11" s="8" t="s">
        <v>549</v>
      </c>
    </row>
    <row r="12" customFormat="false" ht="15" hidden="false" customHeight="true" outlineLevel="0" collapsed="false">
      <c r="A12" s="9" t="s">
        <v>550</v>
      </c>
      <c r="B12" s="9" t="s">
        <v>551</v>
      </c>
      <c r="C12" s="9" t="s">
        <v>552</v>
      </c>
      <c r="D12" s="12" t="s">
        <v>553</v>
      </c>
    </row>
    <row r="13" customFormat="false" ht="15" hidden="false" customHeight="true" outlineLevel="0" collapsed="false">
      <c r="A13" s="5" t="s">
        <v>554</v>
      </c>
      <c r="B13" s="5" t="s">
        <v>555</v>
      </c>
      <c r="C13" s="5" t="s">
        <v>556</v>
      </c>
      <c r="D13" s="8" t="s">
        <v>557</v>
      </c>
    </row>
    <row r="14" customFormat="false" ht="23.25" hidden="false" customHeight="true" outlineLevel="0" collapsed="false">
      <c r="A14" s="9" t="s">
        <v>558</v>
      </c>
      <c r="B14" s="9" t="s">
        <v>559</v>
      </c>
      <c r="C14" s="9" t="s">
        <v>560</v>
      </c>
      <c r="D14" s="12" t="s">
        <v>561</v>
      </c>
    </row>
    <row r="15" customFormat="false" ht="15" hidden="false" customHeight="true" outlineLevel="0" collapsed="false">
      <c r="A15" s="5" t="s">
        <v>562</v>
      </c>
      <c r="B15" s="5" t="s">
        <v>563</v>
      </c>
      <c r="C15" s="5" t="s">
        <v>563</v>
      </c>
      <c r="D15" s="8" t="s">
        <v>564</v>
      </c>
    </row>
    <row r="17" customFormat="false" ht="15" hidden="false" customHeight="true" outlineLevel="0" collapsed="false">
      <c r="A17" s="16" t="s">
        <v>565</v>
      </c>
      <c r="B17" s="16"/>
      <c r="C17" s="16"/>
      <c r="D17" s="16"/>
    </row>
    <row r="18" customFormat="false" ht="39.75" hidden="false" customHeight="true" outlineLevel="0" collapsed="false">
      <c r="A18" s="3" t="s">
        <v>566</v>
      </c>
      <c r="B18" s="4" t="s">
        <v>567</v>
      </c>
      <c r="C18" s="4" t="s">
        <v>568</v>
      </c>
      <c r="D18" s="4" t="s">
        <v>569</v>
      </c>
    </row>
    <row r="19" customFormat="false" ht="39.75" hidden="false" customHeight="true" outlineLevel="0" collapsed="false">
      <c r="A19" s="5" t="s">
        <v>570</v>
      </c>
      <c r="B19" s="5" t="n">
        <v>100</v>
      </c>
      <c r="C19" s="5" t="s">
        <v>571</v>
      </c>
      <c r="D19" s="8" t="s">
        <v>572</v>
      </c>
    </row>
    <row r="20" customFormat="false" ht="39.75" hidden="false" customHeight="true" outlineLevel="0" collapsed="false">
      <c r="A20" s="9" t="s">
        <v>573</v>
      </c>
      <c r="B20" s="9" t="n">
        <v>120</v>
      </c>
      <c r="C20" s="9" t="s">
        <v>574</v>
      </c>
      <c r="D20" s="12" t="s">
        <v>575</v>
      </c>
    </row>
    <row r="21" customFormat="false" ht="39.75" hidden="false" customHeight="true" outlineLevel="0" collapsed="false">
      <c r="A21" s="5" t="s">
        <v>576</v>
      </c>
      <c r="B21" s="5" t="n">
        <v>80</v>
      </c>
      <c r="C21" s="5" t="s">
        <v>577</v>
      </c>
      <c r="D21" s="8" t="s">
        <v>578</v>
      </c>
    </row>
    <row r="22" customFormat="false" ht="39.75" hidden="false" customHeight="true" outlineLevel="0" collapsed="false">
      <c r="A22" s="9" t="s">
        <v>579</v>
      </c>
      <c r="B22" s="9" t="s">
        <v>580</v>
      </c>
      <c r="C22" s="9" t="s">
        <v>581</v>
      </c>
      <c r="D22" s="12" t="s">
        <v>582</v>
      </c>
    </row>
    <row r="23" customFormat="false" ht="39.75" hidden="false" customHeight="true" outlineLevel="0" collapsed="false">
      <c r="A23" s="5" t="s">
        <v>583</v>
      </c>
      <c r="B23" s="5" t="s">
        <v>580</v>
      </c>
      <c r="C23" s="5" t="s">
        <v>581</v>
      </c>
      <c r="D23" s="8" t="s">
        <v>584</v>
      </c>
    </row>
    <row r="24" customFormat="false" ht="39.75" hidden="false" customHeight="true" outlineLevel="0" collapsed="false">
      <c r="A24" s="9" t="s">
        <v>585</v>
      </c>
      <c r="B24" s="9" t="s">
        <v>586</v>
      </c>
      <c r="C24" s="9" t="s">
        <v>587</v>
      </c>
      <c r="D24" s="12" t="s">
        <v>588</v>
      </c>
    </row>
    <row r="25" customFormat="false" ht="39.75" hidden="false" customHeight="true" outlineLevel="0" collapsed="false">
      <c r="A25" s="5" t="s">
        <v>589</v>
      </c>
      <c r="B25" s="5" t="n">
        <v>120</v>
      </c>
      <c r="C25" s="5" t="s">
        <v>574</v>
      </c>
      <c r="D25" s="8" t="s">
        <v>590</v>
      </c>
    </row>
    <row r="26" customFormat="false" ht="39.75" hidden="false" customHeight="true" outlineLevel="0" collapsed="false"/>
    <row r="27" customFormat="false" ht="15" hidden="false" customHeight="true" outlineLevel="0" collapsed="false">
      <c r="A27" s="16" t="s">
        <v>591</v>
      </c>
      <c r="B27" s="16"/>
      <c r="C27" s="16"/>
      <c r="D27" s="16"/>
    </row>
    <row r="28" customFormat="false" ht="15" hidden="false" customHeight="true" outlineLevel="0" collapsed="false">
      <c r="A28" s="3" t="s">
        <v>592</v>
      </c>
      <c r="B28" s="4" t="s">
        <v>593</v>
      </c>
      <c r="C28" s="4" t="s">
        <v>594</v>
      </c>
      <c r="D28" s="4" t="s">
        <v>5</v>
      </c>
    </row>
    <row r="29" customFormat="false" ht="49.5" hidden="false" customHeight="true" outlineLevel="0" collapsed="false">
      <c r="A29" s="5" t="s">
        <v>595</v>
      </c>
      <c r="B29" s="5" t="s">
        <v>596</v>
      </c>
      <c r="C29" s="5" t="s">
        <v>597</v>
      </c>
      <c r="D29" s="8" t="s">
        <v>598</v>
      </c>
    </row>
    <row r="30" customFormat="false" ht="49.5" hidden="false" customHeight="true" outlineLevel="0" collapsed="false">
      <c r="A30" s="9" t="s">
        <v>599</v>
      </c>
      <c r="B30" s="9" t="s">
        <v>600</v>
      </c>
      <c r="C30" s="9" t="s">
        <v>601</v>
      </c>
      <c r="D30" s="12" t="s">
        <v>602</v>
      </c>
    </row>
    <row r="31" customFormat="false" ht="49.5" hidden="false" customHeight="true" outlineLevel="0" collapsed="false">
      <c r="A31" s="5" t="s">
        <v>603</v>
      </c>
      <c r="B31" s="5" t="s">
        <v>604</v>
      </c>
      <c r="C31" s="5" t="s">
        <v>605</v>
      </c>
      <c r="D31" s="8" t="s">
        <v>606</v>
      </c>
    </row>
    <row r="32" customFormat="false" ht="49.5" hidden="false" customHeight="true" outlineLevel="0" collapsed="false">
      <c r="A32" s="9" t="s">
        <v>607</v>
      </c>
      <c r="B32" s="9" t="s">
        <v>608</v>
      </c>
      <c r="C32" s="9" t="s">
        <v>609</v>
      </c>
      <c r="D32" s="12" t="s">
        <v>610</v>
      </c>
    </row>
    <row r="33" customFormat="false" ht="49.5" hidden="false" customHeight="true" outlineLevel="0" collapsed="false">
      <c r="A33" s="5" t="s">
        <v>611</v>
      </c>
      <c r="B33" s="5" t="s">
        <v>612</v>
      </c>
      <c r="C33" s="5" t="s">
        <v>613</v>
      </c>
      <c r="D33" s="8" t="s">
        <v>614</v>
      </c>
    </row>
    <row r="34" customFormat="false" ht="49.5" hidden="false" customHeight="true" outlineLevel="0" collapsed="false">
      <c r="A34" s="9" t="s">
        <v>615</v>
      </c>
      <c r="B34" s="9" t="s">
        <v>616</v>
      </c>
      <c r="C34" s="9" t="s">
        <v>609</v>
      </c>
      <c r="D34" s="12" t="s">
        <v>617</v>
      </c>
    </row>
    <row r="35" customFormat="false" ht="49.5" hidden="false" customHeight="true" outlineLevel="0" collapsed="false">
      <c r="A35" s="5" t="s">
        <v>618</v>
      </c>
      <c r="B35" s="5" t="s">
        <v>619</v>
      </c>
      <c r="C35" s="5" t="s">
        <v>620</v>
      </c>
      <c r="D35" s="8" t="s">
        <v>621</v>
      </c>
    </row>
    <row r="36" customFormat="false" ht="49.5" hidden="false" customHeight="true" outlineLevel="0" collapsed="false">
      <c r="A36" s="9" t="s">
        <v>622</v>
      </c>
      <c r="B36" s="9" t="s">
        <v>600</v>
      </c>
      <c r="C36" s="9" t="s">
        <v>623</v>
      </c>
      <c r="D36" s="12" t="s">
        <v>624</v>
      </c>
    </row>
    <row r="38" customFormat="false" ht="15" hidden="false" customHeight="true" outlineLevel="0" collapsed="false">
      <c r="A38" s="16" t="s">
        <v>625</v>
      </c>
      <c r="B38" s="16"/>
      <c r="C38" s="16"/>
      <c r="D38" s="16"/>
    </row>
    <row r="39" customFormat="false" ht="15" hidden="false" customHeight="true" outlineLevel="0" collapsed="false">
      <c r="A39" s="17" t="s">
        <v>626</v>
      </c>
      <c r="B39" s="17"/>
      <c r="C39" s="17"/>
      <c r="D39" s="17"/>
    </row>
    <row r="40" customFormat="false" ht="15" hidden="false" customHeight="true" outlineLevel="0" collapsed="false">
      <c r="A40" s="17" t="s">
        <v>627</v>
      </c>
      <c r="B40" s="17"/>
      <c r="C40" s="17"/>
      <c r="D40" s="17"/>
    </row>
    <row r="41" customFormat="false" ht="15" hidden="false" customHeight="true" outlineLevel="0" collapsed="false">
      <c r="A41" s="17" t="s">
        <v>628</v>
      </c>
      <c r="B41" s="17"/>
      <c r="C41" s="17"/>
      <c r="D41" s="17"/>
    </row>
    <row r="42" customFormat="false" ht="15" hidden="false" customHeight="true" outlineLevel="0" collapsed="false">
      <c r="A42" s="17" t="s">
        <v>629</v>
      </c>
      <c r="B42" s="17"/>
      <c r="C42" s="17"/>
      <c r="D42" s="17"/>
    </row>
    <row r="43" customFormat="false" ht="15" hidden="false" customHeight="true" outlineLevel="0" collapsed="false">
      <c r="A43" s="17" t="s">
        <v>630</v>
      </c>
      <c r="B43" s="17"/>
      <c r="C43" s="17"/>
      <c r="D43" s="17"/>
    </row>
    <row r="44" customFormat="false" ht="15" hidden="false" customHeight="true" outlineLevel="0" collapsed="false">
      <c r="A44" s="17" t="s">
        <v>631</v>
      </c>
      <c r="B44" s="17"/>
      <c r="C44" s="17"/>
      <c r="D44" s="17"/>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3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28" activeCellId="0" sqref="A28"/>
    </sheetView>
  </sheetViews>
  <sheetFormatPr defaultColWidth="8.66796875" defaultRowHeight="15" customHeight="true" zeroHeight="false" outlineLevelRow="0" outlineLevelCol="0"/>
  <cols>
    <col collapsed="false" customWidth="true" hidden="false" outlineLevel="0" max="1" min="1" style="0" width="44"/>
    <col collapsed="false" customWidth="true" hidden="false" outlineLevel="0" max="12" min="2" style="0" width="14"/>
  </cols>
  <sheetData>
    <row r="1" customFormat="false" ht="15" hidden="false" customHeight="true" outlineLevel="0" collapsed="false">
      <c r="A1" s="46" t="s">
        <v>632</v>
      </c>
      <c r="B1" s="46"/>
      <c r="C1" s="46"/>
      <c r="D1" s="46"/>
      <c r="E1" s="46"/>
      <c r="F1" s="46"/>
      <c r="G1" s="46"/>
      <c r="H1" s="46"/>
      <c r="I1" s="46"/>
      <c r="J1" s="46"/>
      <c r="K1" s="46"/>
      <c r="L1" s="46"/>
    </row>
    <row r="2" customFormat="false" ht="15" hidden="false" customHeight="true" outlineLevel="0" collapsed="false">
      <c r="A2" s="47" t="s">
        <v>633</v>
      </c>
      <c r="B2" s="47"/>
      <c r="C2" s="47"/>
      <c r="D2" s="47"/>
      <c r="E2" s="47"/>
      <c r="F2" s="47"/>
      <c r="G2" s="47"/>
      <c r="H2" s="47"/>
      <c r="I2" s="47"/>
      <c r="J2" s="47"/>
      <c r="K2" s="47"/>
      <c r="L2" s="47"/>
    </row>
    <row r="4" customFormat="false" ht="15" hidden="false" customHeight="true" outlineLevel="0" collapsed="false">
      <c r="A4" s="3"/>
      <c r="B4" s="4" t="s">
        <v>634</v>
      </c>
      <c r="C4" s="4" t="s">
        <v>635</v>
      </c>
      <c r="D4" s="4" t="s">
        <v>636</v>
      </c>
      <c r="E4" s="4" t="s">
        <v>637</v>
      </c>
      <c r="F4" s="4" t="s">
        <v>638</v>
      </c>
      <c r="G4" s="4" t="s">
        <v>639</v>
      </c>
      <c r="H4" s="4" t="s">
        <v>640</v>
      </c>
      <c r="I4" s="4" t="s">
        <v>641</v>
      </c>
      <c r="J4" s="4" t="s">
        <v>642</v>
      </c>
      <c r="K4" s="4" t="s">
        <v>643</v>
      </c>
      <c r="L4" s="4" t="s">
        <v>644</v>
      </c>
    </row>
    <row r="5" customFormat="false" ht="15" hidden="false" customHeight="true" outlineLevel="0" collapsed="false">
      <c r="A5" s="19" t="s">
        <v>645</v>
      </c>
      <c r="B5" s="20" t="n">
        <v>411468</v>
      </c>
      <c r="C5" s="20" t="n">
        <f aca="false">B20</f>
        <v>292324</v>
      </c>
      <c r="D5" s="20" t="n">
        <f aca="false">C20</f>
        <v>14445</v>
      </c>
      <c r="E5" s="20" t="n">
        <f aca="false">D20</f>
        <v>-346248</v>
      </c>
      <c r="F5" s="20" t="n">
        <f aca="false">E20</f>
        <v>-625008</v>
      </c>
      <c r="G5" s="20" t="n">
        <f aca="false">F20</f>
        <v>-602771</v>
      </c>
      <c r="H5" s="20" t="n">
        <f aca="false">G20</f>
        <v>-466454</v>
      </c>
      <c r="I5" s="20" t="n">
        <f aca="false">H20</f>
        <v>-349265</v>
      </c>
      <c r="J5" s="20" t="n">
        <f aca="false">I20</f>
        <v>-296043</v>
      </c>
      <c r="K5" s="20" t="n">
        <f aca="false">J20</f>
        <v>-249707</v>
      </c>
      <c r="L5" s="20" t="n">
        <f aca="false">B5</f>
        <v>411468</v>
      </c>
    </row>
    <row r="7" customFormat="false" ht="15" hidden="false" customHeight="true" outlineLevel="0" collapsed="false">
      <c r="A7" s="73" t="s">
        <v>646</v>
      </c>
      <c r="B7" s="16"/>
      <c r="C7" s="16"/>
      <c r="D7" s="16"/>
      <c r="E7" s="16"/>
      <c r="F7" s="16"/>
      <c r="G7" s="16"/>
      <c r="H7" s="16"/>
      <c r="I7" s="16"/>
      <c r="J7" s="16"/>
      <c r="K7" s="16"/>
      <c r="L7" s="16"/>
    </row>
    <row r="8" customFormat="false" ht="15" hidden="false" customHeight="true" outlineLevel="0" collapsed="false">
      <c r="A8" s="9" t="s">
        <v>647</v>
      </c>
      <c r="B8" s="10" t="n">
        <v>-16154</v>
      </c>
      <c r="C8" s="10" t="n">
        <v>-16154</v>
      </c>
      <c r="D8" s="10" t="n">
        <v>-20000</v>
      </c>
      <c r="E8" s="10" t="n">
        <v>0</v>
      </c>
      <c r="F8" s="10" t="n">
        <v>0</v>
      </c>
      <c r="G8" s="10" t="n">
        <v>0</v>
      </c>
      <c r="H8" s="10" t="n">
        <v>0</v>
      </c>
      <c r="I8" s="10" t="n">
        <v>0</v>
      </c>
      <c r="J8" s="10" t="n">
        <v>0</v>
      </c>
      <c r="K8" s="10" t="n">
        <v>0</v>
      </c>
      <c r="L8" s="10" t="n">
        <f aca="false">SUM(B8:K8)</f>
        <v>-52308</v>
      </c>
    </row>
    <row r="9" customFormat="false" ht="15" hidden="false" customHeight="true" outlineLevel="0" collapsed="false">
      <c r="A9" s="5" t="s">
        <v>648</v>
      </c>
      <c r="B9" s="6" t="n">
        <v>-1825</v>
      </c>
      <c r="C9" s="6" t="n">
        <v>-3250</v>
      </c>
      <c r="D9" s="6" t="n">
        <v>-3250</v>
      </c>
      <c r="E9" s="6" t="n">
        <v>0</v>
      </c>
      <c r="F9" s="6" t="n">
        <v>0</v>
      </c>
      <c r="G9" s="6" t="n">
        <v>0</v>
      </c>
      <c r="H9" s="6" t="n">
        <v>0</v>
      </c>
      <c r="I9" s="6" t="n">
        <v>0</v>
      </c>
      <c r="J9" s="6" t="n">
        <v>0</v>
      </c>
      <c r="K9" s="6" t="n">
        <v>0</v>
      </c>
      <c r="L9" s="6" t="n">
        <f aca="false">SUM(B9:K9)</f>
        <v>-8325</v>
      </c>
    </row>
    <row r="10" customFormat="false" ht="15" hidden="false" customHeight="true" outlineLevel="0" collapsed="false">
      <c r="A10" s="9" t="s">
        <v>649</v>
      </c>
      <c r="B10" s="10" t="n">
        <v>-2085</v>
      </c>
      <c r="C10" s="10" t="n">
        <v>-3275</v>
      </c>
      <c r="D10" s="10" t="n">
        <v>-5203</v>
      </c>
      <c r="E10" s="10" t="n">
        <v>0</v>
      </c>
      <c r="F10" s="10" t="n">
        <v>0</v>
      </c>
      <c r="G10" s="10" t="n">
        <v>0</v>
      </c>
      <c r="H10" s="10" t="n">
        <v>0</v>
      </c>
      <c r="I10" s="10" t="n">
        <v>0</v>
      </c>
      <c r="J10" s="10" t="n">
        <v>0</v>
      </c>
      <c r="K10" s="10" t="n">
        <v>0</v>
      </c>
      <c r="L10" s="10" t="n">
        <f aca="false">SUM(B10:K10)</f>
        <v>-10563</v>
      </c>
    </row>
    <row r="11" customFormat="false" ht="15" hidden="false" customHeight="true" outlineLevel="0" collapsed="false">
      <c r="A11" s="73" t="s">
        <v>650</v>
      </c>
      <c r="B11" s="16"/>
      <c r="C11" s="16"/>
      <c r="D11" s="16"/>
      <c r="E11" s="16"/>
      <c r="F11" s="16"/>
      <c r="G11" s="16"/>
      <c r="H11" s="16"/>
      <c r="I11" s="16"/>
      <c r="J11" s="16"/>
      <c r="K11" s="16"/>
      <c r="L11" s="16"/>
    </row>
    <row r="12" customFormat="false" ht="15" hidden="false" customHeight="true" outlineLevel="0" collapsed="false">
      <c r="A12" s="9" t="s">
        <v>651</v>
      </c>
      <c r="B12" s="10" t="n">
        <v>-104080</v>
      </c>
      <c r="C12" s="10" t="n">
        <v>-260200</v>
      </c>
      <c r="D12" s="10" t="n">
        <v>-312240</v>
      </c>
      <c r="E12" s="10" t="n">
        <v>-260200</v>
      </c>
      <c r="F12" s="10" t="n">
        <v>-104080</v>
      </c>
      <c r="G12" s="10" t="n">
        <v>0</v>
      </c>
      <c r="H12" s="10" t="n">
        <v>0</v>
      </c>
      <c r="I12" s="10" t="n">
        <v>0</v>
      </c>
      <c r="J12" s="10" t="n">
        <v>0</v>
      </c>
      <c r="K12" s="10" t="n">
        <v>0</v>
      </c>
      <c r="L12" s="10" t="n">
        <f aca="false">SUM(B12:K12)</f>
        <v>-1040800</v>
      </c>
    </row>
    <row r="13" customFormat="false" ht="15" hidden="false" customHeight="true" outlineLevel="0" collapsed="false">
      <c r="A13" s="5" t="s">
        <v>652</v>
      </c>
      <c r="B13" s="6" t="n">
        <v>0</v>
      </c>
      <c r="C13" s="6" t="n">
        <v>0</v>
      </c>
      <c r="D13" s="6" t="n">
        <v>-25000</v>
      </c>
      <c r="E13" s="6" t="n">
        <v>-50000</v>
      </c>
      <c r="F13" s="6" t="n">
        <v>-10000</v>
      </c>
      <c r="G13" s="6" t="n">
        <v>0</v>
      </c>
      <c r="H13" s="6" t="n">
        <v>0</v>
      </c>
      <c r="I13" s="6" t="n">
        <v>0</v>
      </c>
      <c r="J13" s="6" t="n">
        <v>0</v>
      </c>
      <c r="K13" s="6" t="n">
        <v>0</v>
      </c>
      <c r="L13" s="6" t="n">
        <f aca="false">SUM(B13:K13)</f>
        <v>-85000</v>
      </c>
    </row>
    <row r="14" customFormat="false" ht="15" hidden="false" customHeight="true" outlineLevel="0" collapsed="false">
      <c r="A14" s="19" t="s">
        <v>653</v>
      </c>
      <c r="B14" s="20" t="n">
        <f aca="false">B8+B9+B10+B12+B13</f>
        <v>-124144</v>
      </c>
      <c r="C14" s="20" t="n">
        <f aca="false">C8+C9+C10+C12+C13</f>
        <v>-282879</v>
      </c>
      <c r="D14" s="20" t="n">
        <f aca="false">D8+D9+D10+D12+D13</f>
        <v>-365693</v>
      </c>
      <c r="E14" s="20" t="n">
        <f aca="false">E8+E9+E10+E12+E13</f>
        <v>-310200</v>
      </c>
      <c r="F14" s="20" t="n">
        <f aca="false">F8+F9+F10+F12+F13</f>
        <v>-114080</v>
      </c>
      <c r="G14" s="20" t="n">
        <f aca="false">G8+G9+G10+G12+G13</f>
        <v>0</v>
      </c>
      <c r="H14" s="20" t="n">
        <f aca="false">H8+H9+H10+H12+H13</f>
        <v>0</v>
      </c>
      <c r="I14" s="20" t="n">
        <f aca="false">I8+I9+I10+I12+I13</f>
        <v>0</v>
      </c>
      <c r="J14" s="20" t="n">
        <f aca="false">J8+J9+J10+J12+J13</f>
        <v>0</v>
      </c>
      <c r="K14" s="20" t="n">
        <f aca="false">K8+K9+K10+K12+K13</f>
        <v>0</v>
      </c>
      <c r="L14" s="20" t="n">
        <f aca="false">SUM(B14:K14)</f>
        <v>-1196996</v>
      </c>
    </row>
    <row r="16" customFormat="false" ht="26.25" hidden="false" customHeight="true" outlineLevel="0" collapsed="false">
      <c r="A16" s="73" t="s">
        <v>654</v>
      </c>
      <c r="B16" s="16"/>
      <c r="C16" s="16"/>
      <c r="D16" s="16"/>
      <c r="E16" s="16"/>
      <c r="F16" s="16"/>
      <c r="G16" s="16"/>
      <c r="H16" s="16"/>
      <c r="I16" s="16"/>
      <c r="J16" s="16"/>
      <c r="K16" s="16"/>
      <c r="L16" s="16"/>
    </row>
    <row r="17" customFormat="false" ht="15" hidden="false" customHeight="true" outlineLevel="0" collapsed="false">
      <c r="A17" s="5" t="s">
        <v>655</v>
      </c>
      <c r="B17" s="6" t="n">
        <v>0</v>
      </c>
      <c r="C17" s="6" t="n">
        <v>0</v>
      </c>
      <c r="D17" s="6" t="n">
        <v>0</v>
      </c>
      <c r="E17" s="6" t="n">
        <v>31440</v>
      </c>
      <c r="F17" s="6" t="n">
        <v>136317</v>
      </c>
      <c r="G17" s="6" t="n">
        <v>136317</v>
      </c>
      <c r="H17" s="6" t="n">
        <v>117189</v>
      </c>
      <c r="I17" s="6" t="n">
        <v>53222</v>
      </c>
      <c r="J17" s="6" t="n">
        <v>46336</v>
      </c>
      <c r="K17" s="6" t="n">
        <v>40557</v>
      </c>
      <c r="L17" s="6" t="n">
        <f aca="false">SUM(B17:K17)</f>
        <v>561378</v>
      </c>
    </row>
    <row r="18" customFormat="false" ht="15" hidden="false" customHeight="true" outlineLevel="0" collapsed="false">
      <c r="A18" s="9" t="s">
        <v>656</v>
      </c>
      <c r="B18" s="10" t="n">
        <v>5000</v>
      </c>
      <c r="C18" s="10" t="n">
        <v>5000</v>
      </c>
      <c r="D18" s="10" t="n">
        <v>5000</v>
      </c>
      <c r="E18" s="10" t="n">
        <v>0</v>
      </c>
      <c r="F18" s="10" t="n">
        <v>0</v>
      </c>
      <c r="G18" s="10" t="n">
        <v>0</v>
      </c>
      <c r="H18" s="10" t="n">
        <v>0</v>
      </c>
      <c r="I18" s="10" t="n">
        <v>0</v>
      </c>
      <c r="J18" s="10" t="n">
        <v>0</v>
      </c>
      <c r="K18" s="10" t="n">
        <v>0</v>
      </c>
      <c r="L18" s="10" t="n">
        <f aca="false">SUM(B18:K18)</f>
        <v>15000</v>
      </c>
    </row>
    <row r="20" customFormat="false" ht="15" hidden="false" customHeight="true" outlineLevel="0" collapsed="false">
      <c r="A20" s="13" t="s">
        <v>657</v>
      </c>
      <c r="B20" s="14" t="n">
        <f aca="false">B5+B14+B17+B18</f>
        <v>292324</v>
      </c>
      <c r="C20" s="14" t="n">
        <f aca="false">C5+C14+C17+C18</f>
        <v>14445</v>
      </c>
      <c r="D20" s="14" t="n">
        <f aca="false">D5+D14+D17+D18</f>
        <v>-346248</v>
      </c>
      <c r="E20" s="14" t="n">
        <f aca="false">E5+E14+E17+E18</f>
        <v>-625008</v>
      </c>
      <c r="F20" s="14" t="n">
        <f aca="false">F5+F14+F17+F18</f>
        <v>-602771</v>
      </c>
      <c r="G20" s="14" t="n">
        <f aca="false">G5+G14+G17+G18</f>
        <v>-466454</v>
      </c>
      <c r="H20" s="14" t="n">
        <f aca="false">H5+H14+H17+H18</f>
        <v>-349265</v>
      </c>
      <c r="I20" s="14" t="n">
        <f aca="false">I5+I14+I17+I18</f>
        <v>-296043</v>
      </c>
      <c r="J20" s="14" t="n">
        <f aca="false">J5+J14+J17+J18</f>
        <v>-249707</v>
      </c>
      <c r="K20" s="14" t="n">
        <f aca="false">K5+K14+K17+K18</f>
        <v>-209150</v>
      </c>
      <c r="L20" s="14" t="n">
        <f aca="false">K20</f>
        <v>-209150</v>
      </c>
    </row>
    <row r="22" customFormat="false" ht="15" hidden="false" customHeight="true" outlineLevel="0" collapsed="false">
      <c r="A22" s="16" t="s">
        <v>658</v>
      </c>
      <c r="B22" s="16"/>
      <c r="C22" s="16"/>
      <c r="D22" s="16"/>
      <c r="E22" s="16"/>
      <c r="F22" s="16"/>
      <c r="G22" s="16"/>
      <c r="H22" s="16"/>
      <c r="I22" s="16"/>
      <c r="J22" s="16"/>
      <c r="K22" s="16"/>
      <c r="L22" s="16"/>
    </row>
    <row r="23" customFormat="false" ht="15" hidden="false" customHeight="true" outlineLevel="0" collapsed="false">
      <c r="A23" s="5" t="s">
        <v>659</v>
      </c>
      <c r="B23" s="6" t="s">
        <v>660</v>
      </c>
      <c r="C23" s="5"/>
      <c r="D23" s="5"/>
      <c r="E23" s="5"/>
      <c r="F23" s="5"/>
      <c r="G23" s="5"/>
      <c r="H23" s="5"/>
      <c r="I23" s="5"/>
      <c r="J23" s="5"/>
      <c r="K23" s="5"/>
      <c r="L23" s="5"/>
    </row>
    <row r="24" customFormat="false" ht="15" hidden="false" customHeight="true" outlineLevel="0" collapsed="false">
      <c r="A24" s="5" t="s">
        <v>661</v>
      </c>
      <c r="B24" s="6" t="s">
        <v>662</v>
      </c>
      <c r="C24" s="5"/>
      <c r="D24" s="5"/>
      <c r="E24" s="5"/>
      <c r="F24" s="5"/>
      <c r="G24" s="5"/>
      <c r="H24" s="5"/>
      <c r="I24" s="5"/>
      <c r="J24" s="5"/>
      <c r="K24" s="5"/>
      <c r="L24" s="5"/>
    </row>
    <row r="25" customFormat="false" ht="15" hidden="false" customHeight="true" outlineLevel="0" collapsed="false">
      <c r="A25" s="5" t="s">
        <v>663</v>
      </c>
      <c r="B25" s="6" t="s">
        <v>664</v>
      </c>
      <c r="C25" s="5"/>
      <c r="D25" s="5"/>
      <c r="E25" s="5"/>
      <c r="F25" s="5"/>
      <c r="G25" s="5"/>
      <c r="H25" s="5"/>
      <c r="I25" s="5"/>
      <c r="J25" s="5"/>
      <c r="K25" s="5"/>
      <c r="L25" s="5"/>
    </row>
    <row r="26" customFormat="false" ht="15" hidden="false" customHeight="true" outlineLevel="0" collapsed="false">
      <c r="A26" s="18"/>
    </row>
    <row r="27" customFormat="false" ht="15" hidden="false" customHeight="true" outlineLevel="0" collapsed="false">
      <c r="A27" s="16" t="s">
        <v>665</v>
      </c>
      <c r="B27" s="16"/>
      <c r="C27" s="16"/>
      <c r="D27" s="16"/>
      <c r="E27" s="16"/>
      <c r="F27" s="16"/>
      <c r="G27" s="16"/>
      <c r="H27" s="16"/>
      <c r="I27" s="16"/>
      <c r="J27" s="16"/>
      <c r="K27" s="16"/>
      <c r="L27" s="16"/>
    </row>
    <row r="28" customFormat="false" ht="15" hidden="false" customHeight="true" outlineLevel="0" collapsed="false">
      <c r="A28" s="45" t="s">
        <v>666</v>
      </c>
      <c r="B28" s="45"/>
      <c r="C28" s="45"/>
      <c r="D28" s="45"/>
      <c r="E28" s="45"/>
      <c r="F28" s="45"/>
      <c r="G28" s="45"/>
      <c r="H28" s="17"/>
      <c r="I28" s="17"/>
      <c r="J28" s="17"/>
      <c r="K28" s="17"/>
      <c r="L28" s="17"/>
    </row>
    <row r="29" customFormat="false" ht="15" hidden="false" customHeight="true" outlineLevel="0" collapsed="false">
      <c r="A29" s="45" t="s">
        <v>667</v>
      </c>
      <c r="B29" s="45"/>
      <c r="C29" s="45"/>
      <c r="D29" s="45"/>
      <c r="E29" s="45"/>
      <c r="F29" s="45"/>
      <c r="G29" s="45"/>
      <c r="H29" s="17"/>
      <c r="I29" s="17"/>
      <c r="J29" s="17"/>
      <c r="K29" s="17"/>
      <c r="L29" s="17"/>
    </row>
    <row r="30" customFormat="false" ht="15" hidden="false" customHeight="true" outlineLevel="0" collapsed="false">
      <c r="A30" s="45" t="s">
        <v>668</v>
      </c>
      <c r="B30" s="45"/>
      <c r="C30" s="45"/>
      <c r="D30" s="45"/>
      <c r="E30" s="45"/>
      <c r="F30" s="45"/>
      <c r="G30" s="45"/>
      <c r="H30" s="17"/>
      <c r="I30" s="17"/>
      <c r="J30" s="17"/>
      <c r="K30" s="17"/>
      <c r="L30" s="17"/>
    </row>
    <row r="31" customFormat="false" ht="15" hidden="false" customHeight="true" outlineLevel="0" collapsed="false">
      <c r="A31" s="45" t="s">
        <v>669</v>
      </c>
      <c r="B31" s="45"/>
      <c r="C31" s="45"/>
      <c r="D31" s="45"/>
      <c r="E31" s="45"/>
      <c r="F31" s="45"/>
      <c r="G31" s="45"/>
      <c r="H31" s="17"/>
      <c r="I31" s="17"/>
      <c r="J31" s="17"/>
      <c r="K31" s="17"/>
      <c r="L31" s="17"/>
    </row>
    <row r="32" customFormat="false" ht="15" hidden="false" customHeight="true" outlineLevel="0" collapsed="false">
      <c r="A32" s="45" t="s">
        <v>670</v>
      </c>
      <c r="B32" s="45"/>
      <c r="C32" s="45"/>
      <c r="D32" s="45"/>
      <c r="E32" s="45"/>
      <c r="F32" s="45"/>
      <c r="G32" s="45"/>
      <c r="H32" s="17"/>
      <c r="I32" s="17"/>
      <c r="J32" s="17"/>
      <c r="K32" s="17"/>
      <c r="L32" s="17"/>
    </row>
    <row r="33" customFormat="false" ht="15" hidden="false" customHeight="true" outlineLevel="0" collapsed="false">
      <c r="A33" s="45" t="s">
        <v>671</v>
      </c>
      <c r="B33" s="45"/>
      <c r="C33" s="45"/>
      <c r="D33" s="45"/>
      <c r="E33" s="45"/>
      <c r="F33" s="45"/>
      <c r="G33" s="45"/>
      <c r="H33" s="17"/>
      <c r="I33" s="17"/>
      <c r="J33" s="17"/>
      <c r="K33" s="17"/>
      <c r="L33" s="17"/>
    </row>
    <row r="34" customFormat="false" ht="15" hidden="false" customHeight="true" outlineLevel="0" collapsed="false">
      <c r="A34" s="45" t="s">
        <v>672</v>
      </c>
      <c r="B34" s="45"/>
      <c r="C34" s="45"/>
      <c r="D34" s="45"/>
      <c r="E34" s="45"/>
      <c r="F34" s="45"/>
      <c r="G34" s="45"/>
      <c r="H34" s="17"/>
      <c r="I34" s="17"/>
      <c r="J34" s="17"/>
      <c r="K34" s="17"/>
      <c r="L34" s="17"/>
    </row>
    <row r="35" customFormat="false" ht="45.75" hidden="false" customHeight="true" outlineLevel="0" collapsed="false">
      <c r="A35" s="74" t="s">
        <v>673</v>
      </c>
    </row>
  </sheetData>
  <mergeCells count="7">
    <mergeCell ref="A28:G28"/>
    <mergeCell ref="A29:G29"/>
    <mergeCell ref="A30:G30"/>
    <mergeCell ref="A31:G31"/>
    <mergeCell ref="A32:G32"/>
    <mergeCell ref="A33:G33"/>
    <mergeCell ref="A34:G34"/>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LibreOffice/25.2.6.2$Linux_AARCH64 LibreOffice_project/520$Build-2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2026-02-26T18:33:39Z</dcterms:created>
  <dc:creator>openpyxl</dc:creator>
  <dc:description/>
  <dc:language>en-US</dc:language>
  <cp:lastModifiedBy>Tom Lane</cp:lastModifiedBy>
  <dcterms:modified xsi:type="dcterms:W3CDTF">2026-03-01T17:11:11Z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